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9" activeTab="0"/>
  </bookViews>
  <sheets>
    <sheet name="AD DAMAS" sheetId="1" r:id="rId1"/>
    <sheet name="AD VARONES" sheetId="2" r:id="rId2"/>
    <sheet name="Juvenil Damas" sheetId="3" r:id="rId3"/>
    <sheet name="JUVENIL VARONES" sheetId="4" r:id="rId4"/>
    <sheet name="DAMAS PRE JUVENIL" sheetId="5" r:id="rId5"/>
    <sheet name="VARONES PRE JUVENIL" sheetId="6" r:id="rId6"/>
    <sheet name="3ºD" sheetId="7" r:id="rId7"/>
    <sheet name="3ºV" sheetId="8" r:id="rId8"/>
    <sheet name="4ºD" sheetId="9" r:id="rId9"/>
    <sheet name="4ºV" sheetId="10" r:id="rId10"/>
    <sheet name="Premiación Alta" sheetId="11" r:id="rId11"/>
    <sheet name="Hoja1" sheetId="12" r:id="rId12"/>
    <sheet name="Hoja2" sheetId="13" r:id="rId13"/>
  </sheets>
  <definedNames>
    <definedName name="_xlnm._FilterDatabase" localSheetId="2" hidden="1">'Juvenil Damas'!$A$9:$U$62</definedName>
    <definedName name="_xlnm._FilterDatabase" localSheetId="3" hidden="1">'JUVENIL VARONES'!$A$9:$U$42</definedName>
    <definedName name="_xlfn.COUNTIFS" hidden="1">#NAME?</definedName>
    <definedName name="_xlnm.Print_Area" localSheetId="2">'Juvenil Damas'!$A$1:$Q$62</definedName>
    <definedName name="_xlnm.Print_Area" localSheetId="10">'Premiación Alta'!$A$1:$G$44</definedName>
    <definedName name="_xlnm.Print_Titles" localSheetId="2">'Juvenil Damas'!$1:$9</definedName>
    <definedName name="_xlnm.Print_Titles" localSheetId="3">'JUVENIL VARONES'!$1:$8</definedName>
    <definedName name="_xlnm.Print_Titles" localSheetId="5">'VARONES PRE JUVENIL'!$1:$8</definedName>
  </definedNames>
  <calcPr fullCalcOnLoad="1"/>
</workbook>
</file>

<file path=xl/sharedStrings.xml><?xml version="1.0" encoding="utf-8"?>
<sst xmlns="http://schemas.openxmlformats.org/spreadsheetml/2006/main" count="1151" uniqueCount="436">
  <si>
    <t>NOMBRE</t>
  </si>
  <si>
    <t>NUMERO</t>
  </si>
  <si>
    <t>LUGAR</t>
  </si>
  <si>
    <t>TIEMPO</t>
  </si>
  <si>
    <t>PTOS.</t>
  </si>
  <si>
    <t>Juez Arbitro:</t>
  </si>
  <si>
    <t>Juez Planillas:</t>
  </si>
  <si>
    <t>PUNTOS</t>
  </si>
  <si>
    <t>TOTAL CORREDORES</t>
  </si>
  <si>
    <t>PREMIACIÓN</t>
  </si>
  <si>
    <t>Lug.</t>
  </si>
  <si>
    <t>Nombre</t>
  </si>
  <si>
    <t>RECORD</t>
  </si>
  <si>
    <t>PRE-JUVENIL DAMAS ALTA COMPETENCIA</t>
  </si>
  <si>
    <t>PRE-JUVENIL VARONES ALTA COMPETENCIA</t>
  </si>
  <si>
    <t>3ª DAMAS ALTA COMPETENCIA</t>
  </si>
  <si>
    <t>3ª VARONES ALTA COMPETENCIA</t>
  </si>
  <si>
    <t>4ª DAMAS ALTA COMPETENCIA</t>
  </si>
  <si>
    <t>4ª VARONES ALTA COMPETENCIA</t>
  </si>
  <si>
    <t>CLUB</t>
  </si>
  <si>
    <t>Club</t>
  </si>
  <si>
    <t>Universitario</t>
  </si>
  <si>
    <t>Diego Portales</t>
  </si>
  <si>
    <t>Leones Rojos</t>
  </si>
  <si>
    <t>Colo Colo</t>
  </si>
  <si>
    <t>San Joaquin</t>
  </si>
  <si>
    <t>Escuela Nacional</t>
  </si>
  <si>
    <t>Alfredo Mardones</t>
  </si>
  <si>
    <t>Kronos</t>
  </si>
  <si>
    <t>Jorge Reyes</t>
  </si>
  <si>
    <t>Braulio Reyes</t>
  </si>
  <si>
    <t>Lucas Silva</t>
  </si>
  <si>
    <t>Rocket Roller Race</t>
  </si>
  <si>
    <t>Santiago</t>
  </si>
  <si>
    <t>JD</t>
  </si>
  <si>
    <t>AD</t>
  </si>
  <si>
    <t>Catolica</t>
  </si>
  <si>
    <t>Metropolitana</t>
  </si>
  <si>
    <t>C</t>
  </si>
  <si>
    <t>AV</t>
  </si>
  <si>
    <t>JV</t>
  </si>
  <si>
    <t>3ª V</t>
  </si>
  <si>
    <t>PRE-JUVENIL DAMAS</t>
  </si>
  <si>
    <t>PRE-JUVENIL VARONES</t>
  </si>
  <si>
    <t>3ª DAMAS</t>
  </si>
  <si>
    <t>3ª VARONES</t>
  </si>
  <si>
    <t>4ª DAMAS</t>
  </si>
  <si>
    <t>4ª VARONES</t>
  </si>
  <si>
    <t>Black Bull</t>
  </si>
  <si>
    <t>Ricardo Verdugo</t>
  </si>
  <si>
    <t>U. de Chile</t>
  </si>
  <si>
    <t>Pamela Mariani</t>
  </si>
  <si>
    <t>Javiera Vargas</t>
  </si>
  <si>
    <t>Javiera San Martin</t>
  </si>
  <si>
    <t>Camila Zapata</t>
  </si>
  <si>
    <t>Alejandra Traslaviña</t>
  </si>
  <si>
    <t>Raul Ivan Pedraza</t>
  </si>
  <si>
    <t>Javier Gonzalez</t>
  </si>
  <si>
    <t>Daniel Bravo</t>
  </si>
  <si>
    <t>Rolando Ossandon</t>
  </si>
  <si>
    <t>Juan Carlos Bazan</t>
  </si>
  <si>
    <t>Hugo Ramirez</t>
  </si>
  <si>
    <t>Fabian Diaz</t>
  </si>
  <si>
    <t>Ruben Garcia</t>
  </si>
  <si>
    <t>Dragones</t>
  </si>
  <si>
    <t>Romina Perez</t>
  </si>
  <si>
    <t>Ashly Marin</t>
  </si>
  <si>
    <t>Valentina Castillo</t>
  </si>
  <si>
    <t>Rayen Suarez</t>
  </si>
  <si>
    <t>Nicole Ulloa</t>
  </si>
  <si>
    <t>Belen Urrutia</t>
  </si>
  <si>
    <t>Gonzalo Villablanca</t>
  </si>
  <si>
    <t>Eduardo Ramirez</t>
  </si>
  <si>
    <t>Macarena Vasquez</t>
  </si>
  <si>
    <t>Fenix</t>
  </si>
  <si>
    <t>Moira Chaña</t>
  </si>
  <si>
    <t>Cristobal Marchant</t>
  </si>
  <si>
    <t>Pintana s/ruedas</t>
  </si>
  <si>
    <t>Fabian Garrido</t>
  </si>
  <si>
    <t>Rene Maldonado</t>
  </si>
  <si>
    <t>Cristian Sandoval</t>
  </si>
  <si>
    <t>Paulo Verdugo</t>
  </si>
  <si>
    <t>Emanuel Silva</t>
  </si>
  <si>
    <t>Javiera Flores</t>
  </si>
  <si>
    <t>Crescente Errazuriz</t>
  </si>
  <si>
    <t>Nicolas Albornoz</t>
  </si>
  <si>
    <t>Martina Diaz</t>
  </si>
  <si>
    <t>Andrea Castillo</t>
  </si>
  <si>
    <t>Rodrigo Valenzuela</t>
  </si>
  <si>
    <t>Jamileth Villacura</t>
  </si>
  <si>
    <t>Renegados</t>
  </si>
  <si>
    <t>Katherine Alvarado</t>
  </si>
  <si>
    <t>Stefany Santis</t>
  </si>
  <si>
    <t>Sebastian Apablaza</t>
  </si>
  <si>
    <t>Walter Palma</t>
  </si>
  <si>
    <t>Catalina Cavieres</t>
  </si>
  <si>
    <t>Karin Espinoza</t>
  </si>
  <si>
    <t>Javiera Pinochet</t>
  </si>
  <si>
    <t>Curico Maria Salinas</t>
  </si>
  <si>
    <t>Kiara Osses</t>
  </si>
  <si>
    <t>Lorena Espinoza</t>
  </si>
  <si>
    <t>Boosted</t>
  </si>
  <si>
    <t>Kathia Rodriguez</t>
  </si>
  <si>
    <t>Ivan Torres</t>
  </si>
  <si>
    <t>Josefa Silva</t>
  </si>
  <si>
    <t>Eric Gauna</t>
  </si>
  <si>
    <t>Martina Naranjo</t>
  </si>
  <si>
    <t>Catalina Castillo</t>
  </si>
  <si>
    <t>Javiera Carrasco</t>
  </si>
  <si>
    <t>Fernanda Lara</t>
  </si>
  <si>
    <t>Rayen Molina</t>
  </si>
  <si>
    <t>Sebastian Leon</t>
  </si>
  <si>
    <t>Aranxa Aqueveque</t>
  </si>
  <si>
    <t>Matias Venegas</t>
  </si>
  <si>
    <t>Gabriel Reyes</t>
  </si>
  <si>
    <t>Paloma Flores</t>
  </si>
  <si>
    <t>Catalina Lorca</t>
  </si>
  <si>
    <t>Emily Lobos</t>
  </si>
  <si>
    <t>Ignacio Mardones</t>
  </si>
  <si>
    <t>Pola Narvaez</t>
  </si>
  <si>
    <t>Catherine Peñan</t>
  </si>
  <si>
    <t>Daniela Tapia</t>
  </si>
  <si>
    <t>Francisco Duran</t>
  </si>
  <si>
    <t>Mauricio Muñoz</t>
  </si>
  <si>
    <t>Antonia Jimenez</t>
  </si>
  <si>
    <t>Valentina Martinez</t>
  </si>
  <si>
    <t>Valentina Mayanes</t>
  </si>
  <si>
    <t>Camila Mayanes</t>
  </si>
  <si>
    <t>Martina Gonzalez</t>
  </si>
  <si>
    <t>Valentina Soto</t>
  </si>
  <si>
    <t>Alvaro Porta</t>
  </si>
  <si>
    <t>Rengo</t>
  </si>
  <si>
    <t>Daniel Carrasco</t>
  </si>
  <si>
    <t>Fernanda Muñoz</t>
  </si>
  <si>
    <t>Benjamin Muñoz</t>
  </si>
  <si>
    <t>Rigoberto Sepulveda</t>
  </si>
  <si>
    <t>Francisca Henriquez</t>
  </si>
  <si>
    <t>Puente Alto</t>
  </si>
  <si>
    <t>Hualpen</t>
  </si>
  <si>
    <t>Deportivo Quilpue</t>
  </si>
  <si>
    <t>Jose Parada</t>
  </si>
  <si>
    <t>Valentina Muñoz</t>
  </si>
  <si>
    <t>Elizabeth Morales</t>
  </si>
  <si>
    <t>Francisca Jimenez</t>
  </si>
  <si>
    <t>Matias Briceño</t>
  </si>
  <si>
    <t>Manuel Moscoso</t>
  </si>
  <si>
    <t>Jorge Venegas</t>
  </si>
  <si>
    <t>Geraldin Fernandez</t>
  </si>
  <si>
    <t>Antonia Mariqueo</t>
  </si>
  <si>
    <t>Chitas Quilicura</t>
  </si>
  <si>
    <t>Millaray Melin</t>
  </si>
  <si>
    <t>Nicol Bolañoz</t>
  </si>
  <si>
    <t>Ambar Retamal</t>
  </si>
  <si>
    <t>Rocio Villagra</t>
  </si>
  <si>
    <t>Antonella Henriquez</t>
  </si>
  <si>
    <t>Martina Otazo</t>
  </si>
  <si>
    <t>Valeria Soto</t>
  </si>
  <si>
    <t>Joaquin Arrouch</t>
  </si>
  <si>
    <t>Fernanda Mariqueo</t>
  </si>
  <si>
    <t>Rocio Soto</t>
  </si>
  <si>
    <t>Catalina Urra</t>
  </si>
  <si>
    <t>Josefa Espinoza</t>
  </si>
  <si>
    <t>Isidora Guzman</t>
  </si>
  <si>
    <t>Vicente Guerrero</t>
  </si>
  <si>
    <t>Renato Arrouch</t>
  </si>
  <si>
    <t>Dante Carvajal</t>
  </si>
  <si>
    <t>Gian Celedon</t>
  </si>
  <si>
    <t>Rodrigo Porta</t>
  </si>
  <si>
    <t>Uzi Roller</t>
  </si>
  <si>
    <t>Cedre Morales</t>
  </si>
  <si>
    <t>Ac. Valparaiso</t>
  </si>
  <si>
    <t>Nicole Pinto</t>
  </si>
  <si>
    <t>RPA</t>
  </si>
  <si>
    <t>Power Wheels</t>
  </si>
  <si>
    <t>Matias Moscoso</t>
  </si>
  <si>
    <t>Martin Amigo</t>
  </si>
  <si>
    <t>Isabel Soto</t>
  </si>
  <si>
    <t>Valentina Carmona</t>
  </si>
  <si>
    <t>Amanda Cortes</t>
  </si>
  <si>
    <t>Daniela Diaz</t>
  </si>
  <si>
    <t>Javiera Diaz</t>
  </si>
  <si>
    <t>Javiera Sandoval</t>
  </si>
  <si>
    <t>Amanda Ortiz</t>
  </si>
  <si>
    <t>Isidora Aravena</t>
  </si>
  <si>
    <t>Maximo Viñales</t>
  </si>
  <si>
    <t>Guillermo Castillo</t>
  </si>
  <si>
    <t>Luciano Rojas</t>
  </si>
  <si>
    <t>Agustina Morales</t>
  </si>
  <si>
    <t>Sofia Ardiles</t>
  </si>
  <si>
    <t>Alondra Ramirez</t>
  </si>
  <si>
    <t>Bonny Contreras</t>
  </si>
  <si>
    <t>Maria Celeste Saez</t>
  </si>
  <si>
    <t>Camila Aguila</t>
  </si>
  <si>
    <t>Extreme Speed</t>
  </si>
  <si>
    <t>Maria Jesus Faundez</t>
  </si>
  <si>
    <t>Chitas de Quilicura</t>
  </si>
  <si>
    <t>Sofia Sepulveda</t>
  </si>
  <si>
    <t>Barbara Norambuena</t>
  </si>
  <si>
    <t>Arwen Diaz</t>
  </si>
  <si>
    <t>Franco Ibarra</t>
  </si>
  <si>
    <t>Giorgio Celedon</t>
  </si>
  <si>
    <t>Marcos Ruiz</t>
  </si>
  <si>
    <t>Cristofer Ulloa</t>
  </si>
  <si>
    <t>Juan Sandoval</t>
  </si>
  <si>
    <t>Lucas Caneleo</t>
  </si>
  <si>
    <t>Sebastian Lilllo</t>
  </si>
  <si>
    <t>Booested</t>
  </si>
  <si>
    <t>Francisca Berland</t>
  </si>
  <si>
    <t>Naomi Duarte</t>
  </si>
  <si>
    <t>Martina Cerezo</t>
  </si>
  <si>
    <t>Daniela Navarrete</t>
  </si>
  <si>
    <t>Paulina Mondaca</t>
  </si>
  <si>
    <t>Valentina Lizama</t>
  </si>
  <si>
    <t>Denisse Mella</t>
  </si>
  <si>
    <t>Alyha Velasquez</t>
  </si>
  <si>
    <t>Darinka Riveros</t>
  </si>
  <si>
    <t>Mariana Manqui</t>
  </si>
  <si>
    <t>Paula Moreno</t>
  </si>
  <si>
    <t>Constanza Moreno</t>
  </si>
  <si>
    <t>Lorena Valderrama</t>
  </si>
  <si>
    <t>Martina Rojas</t>
  </si>
  <si>
    <t>Francisca Bronstein</t>
  </si>
  <si>
    <t>Natalia Escobar</t>
  </si>
  <si>
    <t>Rosario Sepulveda</t>
  </si>
  <si>
    <t>Javiera Lara</t>
  </si>
  <si>
    <t>Diego Mayanes</t>
  </si>
  <si>
    <t>Christian Soto</t>
  </si>
  <si>
    <t>Joaquin Frivola</t>
  </si>
  <si>
    <t>Matias Rios</t>
  </si>
  <si>
    <t>Bastian Viñales</t>
  </si>
  <si>
    <t>Brandon Quezada</t>
  </si>
  <si>
    <t>Diego Soto</t>
  </si>
  <si>
    <t>Team Diaz</t>
  </si>
  <si>
    <t>German Perez</t>
  </si>
  <si>
    <t>Bastian Salguero</t>
  </si>
  <si>
    <t>JUVENIL VARONES ALTA COMPETENCIA</t>
  </si>
  <si>
    <t>JUVENIL DAMAS ALTA COMPETENCIA</t>
  </si>
  <si>
    <t>Mayra Silva</t>
  </si>
  <si>
    <t>Camila Fernandez</t>
  </si>
  <si>
    <t>Sujei Orellana</t>
  </si>
  <si>
    <t>Lorena Millan</t>
  </si>
  <si>
    <t>Danae Gutierrez</t>
  </si>
  <si>
    <t>Alisson Sepulveda</t>
  </si>
  <si>
    <t>Pamela Santis</t>
  </si>
  <si>
    <t>Chitas De Quilicura</t>
  </si>
  <si>
    <t>Valentina Flores</t>
  </si>
  <si>
    <t>Gloria Carolina  Morales</t>
  </si>
  <si>
    <t>Camila Navarro</t>
  </si>
  <si>
    <t>Janinne Ibañez</t>
  </si>
  <si>
    <t>Martina Zoro</t>
  </si>
  <si>
    <t>Aaron Lizana</t>
  </si>
  <si>
    <t>Francesca Briceño</t>
  </si>
  <si>
    <t>Fernando Perez</t>
  </si>
  <si>
    <t>Camilo Diaz</t>
  </si>
  <si>
    <t>Juan Rojas</t>
  </si>
  <si>
    <t>Pablo Mora</t>
  </si>
  <si>
    <t>Gianinna Rocco</t>
  </si>
  <si>
    <t>Lucas Galleguillos</t>
  </si>
  <si>
    <t>ADULTO DAMAS VELOCIDAD</t>
  </si>
  <si>
    <t>ADULTO VARONES VELOCIDAD</t>
  </si>
  <si>
    <t>ADULTO DAMAS FONDO</t>
  </si>
  <si>
    <t>ADULTO VARONES FONDO</t>
  </si>
  <si>
    <t>Nicolas Gonzalez</t>
  </si>
  <si>
    <t>JUVENIL DAMAS</t>
  </si>
  <si>
    <t>JUVENIL VARONES</t>
  </si>
  <si>
    <t>Constanza Peralta</t>
  </si>
  <si>
    <t>Daphne Yañez</t>
  </si>
  <si>
    <t>Fernanda Mela</t>
  </si>
  <si>
    <t xml:space="preserve">Benjamin Mora </t>
  </si>
  <si>
    <t>Camila Carreño</t>
  </si>
  <si>
    <t>Elena Alvarez</t>
  </si>
  <si>
    <t>Siegredt Salinas</t>
  </si>
  <si>
    <t>Jeremias Morales</t>
  </si>
  <si>
    <t>Sebastian Paillavil</t>
  </si>
  <si>
    <t>Javier Ramos</t>
  </si>
  <si>
    <t>Sebastian Diaz</t>
  </si>
  <si>
    <t>Maximiliano Caro</t>
  </si>
  <si>
    <t>Martina Ramos</t>
  </si>
  <si>
    <t>Agustina Gonzalez</t>
  </si>
  <si>
    <t>Martina Lobos</t>
  </si>
  <si>
    <t>Anais Martines</t>
  </si>
  <si>
    <t>Alejandra Fuentes</t>
  </si>
  <si>
    <t>Alyson Soto</t>
  </si>
  <si>
    <t>Constanza Cortes</t>
  </si>
  <si>
    <t>Martina Jofre</t>
  </si>
  <si>
    <t>Romina Muñoz</t>
  </si>
  <si>
    <t>Amelia Rivera</t>
  </si>
  <si>
    <t>Elias Nuñez</t>
  </si>
  <si>
    <t>Shylot Valeria Barrientos</t>
  </si>
  <si>
    <t>Ashly Ramirez</t>
  </si>
  <si>
    <t>CAMPEONATO NACIONAL 2018</t>
  </si>
  <si>
    <t>Catalina Gutierez</t>
  </si>
  <si>
    <t>Alisson Barrera</t>
  </si>
  <si>
    <t>Francisca Cuevas</t>
  </si>
  <si>
    <t>Valeria Riffo</t>
  </si>
  <si>
    <t>Estefania Nuñez</t>
  </si>
  <si>
    <t>Franco Gutierrez</t>
  </si>
  <si>
    <t>Francisco Burgos</t>
  </si>
  <si>
    <t>Jael Vargas</t>
  </si>
  <si>
    <t>Cristobal Morales</t>
  </si>
  <si>
    <t>Sofia Huerta</t>
  </si>
  <si>
    <t>Roman Lay</t>
  </si>
  <si>
    <t>Tamara Correa</t>
  </si>
  <si>
    <t>Jorge Diaz</t>
  </si>
  <si>
    <t>Valentina Moya</t>
  </si>
  <si>
    <t>Matias Vargas</t>
  </si>
  <si>
    <t>Amanda Acuña</t>
  </si>
  <si>
    <t>Cristobal Fuentes</t>
  </si>
  <si>
    <t>Catalina Pasten</t>
  </si>
  <si>
    <t>Florencia Cortes</t>
  </si>
  <si>
    <t>Etienne Ramali</t>
  </si>
  <si>
    <t>Alemania</t>
  </si>
  <si>
    <t>Nelson Escobar</t>
  </si>
  <si>
    <t>Cristobal Cayuqueo</t>
  </si>
  <si>
    <t>Cristobal Gallardo</t>
  </si>
  <si>
    <t>Karen Vejar</t>
  </si>
  <si>
    <t>Catalina Espinoza</t>
  </si>
  <si>
    <t>Pia Candia</t>
  </si>
  <si>
    <t>Xuxa Alvarez</t>
  </si>
  <si>
    <t>Juan Pablo Inostroza</t>
  </si>
  <si>
    <t>Josefa Donoso</t>
  </si>
  <si>
    <t>Bastian Muñoz</t>
  </si>
  <si>
    <t>Tomas Olmedo</t>
  </si>
  <si>
    <t>Francisca Poblete</t>
  </si>
  <si>
    <t>Jhan Ulloa</t>
  </si>
  <si>
    <t>Julian Villacura</t>
  </si>
  <si>
    <t>Anais Villacura</t>
  </si>
  <si>
    <t>Josefe Ortiz</t>
  </si>
  <si>
    <t>Aron Gonzalez</t>
  </si>
  <si>
    <t>Fernanda Gonzalez</t>
  </si>
  <si>
    <t>Javiera Cornejo</t>
  </si>
  <si>
    <t>Catalina Moya</t>
  </si>
  <si>
    <t>Catalina Pezoa</t>
  </si>
  <si>
    <t>Cristobal Parada</t>
  </si>
  <si>
    <t>Nicolas Vargas</t>
  </si>
  <si>
    <t>Gustavo Riffo</t>
  </si>
  <si>
    <t>Giuliano Celedon</t>
  </si>
  <si>
    <t>Valentina Miranda</t>
  </si>
  <si>
    <t>Valeria Aravena</t>
  </si>
  <si>
    <t>Eduardo Vidal</t>
  </si>
  <si>
    <t>El llano</t>
  </si>
  <si>
    <t>Alissa Rosseau</t>
  </si>
  <si>
    <t xml:space="preserve">El Llano </t>
  </si>
  <si>
    <t>Jenny Rivera</t>
  </si>
  <si>
    <t>El Llano</t>
  </si>
  <si>
    <t>Catalina Hrste</t>
  </si>
  <si>
    <t>Angela Martinez</t>
  </si>
  <si>
    <t>Maura Aguilera</t>
  </si>
  <si>
    <t>Marla Castro</t>
  </si>
  <si>
    <t>Nicolas Hueraman</t>
  </si>
  <si>
    <t>Thomas Menas</t>
  </si>
  <si>
    <t>Ricardo Quilodran</t>
  </si>
  <si>
    <t>Antonella Orellana</t>
  </si>
  <si>
    <t>Danae Gomez</t>
  </si>
  <si>
    <t>Brian Artal</t>
  </si>
  <si>
    <t>Valentina Reyes</t>
  </si>
  <si>
    <t>Power Whells</t>
  </si>
  <si>
    <t>Fernanda Hernandez</t>
  </si>
  <si>
    <t>Catalina Porta</t>
  </si>
  <si>
    <t>Javier Riveros</t>
  </si>
  <si>
    <t>Evelyn Agüero</t>
  </si>
  <si>
    <t>Maite Hess</t>
  </si>
  <si>
    <t>Catalina Estrada</t>
  </si>
  <si>
    <t>2 y 3 DE MARZO</t>
  </si>
  <si>
    <t>ADULTO DAMAS ALTA COMPETENCIA</t>
  </si>
  <si>
    <t>ADULTO VARONES ALTA COMPETENCIA</t>
  </si>
  <si>
    <t>Francisco Barra</t>
  </si>
  <si>
    <t>Evolution</t>
  </si>
  <si>
    <t>Paula Silva</t>
  </si>
  <si>
    <t>Daniela Cartes</t>
  </si>
  <si>
    <t>Rodrigo Campos</t>
  </si>
  <si>
    <t>Martin Silva</t>
  </si>
  <si>
    <t>1000 Mts</t>
  </si>
  <si>
    <t>2000 Mts Puntos</t>
  </si>
  <si>
    <t xml:space="preserve">300 Mts </t>
  </si>
  <si>
    <t>32.37</t>
  </si>
  <si>
    <t>3.30.64</t>
  </si>
  <si>
    <t>1.53.43</t>
  </si>
  <si>
    <t>500 Mts</t>
  </si>
  <si>
    <t>3,000 Mts Puntos</t>
  </si>
  <si>
    <t>nc</t>
  </si>
  <si>
    <t>1.36.08</t>
  </si>
  <si>
    <t>52.97</t>
  </si>
  <si>
    <t xml:space="preserve"> </t>
  </si>
  <si>
    <t>1.43.14</t>
  </si>
  <si>
    <t>52.93</t>
  </si>
  <si>
    <t>4.55.10</t>
  </si>
  <si>
    <t>Juan Cristobal Donoso</t>
  </si>
  <si>
    <t>1000Mts</t>
  </si>
  <si>
    <t>300 Mts</t>
  </si>
  <si>
    <t>1.52.75</t>
  </si>
  <si>
    <t>3.41.71</t>
  </si>
  <si>
    <t>31.01</t>
  </si>
  <si>
    <t>5000 Mts Puntos</t>
  </si>
  <si>
    <t>500 Mts + d</t>
  </si>
  <si>
    <t>8.01.36</t>
  </si>
  <si>
    <t>47.38</t>
  </si>
  <si>
    <t>8.16.03</t>
  </si>
  <si>
    <t>Laura Villagran</t>
  </si>
  <si>
    <t>200 Mts C/r</t>
  </si>
  <si>
    <t>17.82</t>
  </si>
  <si>
    <t>35.89</t>
  </si>
  <si>
    <t>18.89</t>
  </si>
  <si>
    <t>19.29</t>
  </si>
  <si>
    <t>19.55</t>
  </si>
  <si>
    <t>20.51</t>
  </si>
  <si>
    <t>18.83</t>
  </si>
  <si>
    <t>18.81</t>
  </si>
  <si>
    <t>18.98</t>
  </si>
  <si>
    <t>18.57</t>
  </si>
  <si>
    <t>18.64</t>
  </si>
  <si>
    <t>5,000 Mts Elim</t>
  </si>
  <si>
    <t>7.38.05</t>
  </si>
  <si>
    <t>46.80</t>
  </si>
  <si>
    <t>500 + d</t>
  </si>
  <si>
    <t>10.000 Mts Puntos</t>
  </si>
  <si>
    <t>desc</t>
  </si>
  <si>
    <t>16.47</t>
  </si>
  <si>
    <t>18.04</t>
  </si>
  <si>
    <t>10,000 Mts Elim</t>
  </si>
  <si>
    <t>17.51</t>
  </si>
  <si>
    <t>15,32,44</t>
  </si>
  <si>
    <t>Miguel Diaz</t>
  </si>
  <si>
    <t>14,48,44</t>
  </si>
  <si>
    <t>7,55,89</t>
  </si>
  <si>
    <t>15,28,37</t>
  </si>
  <si>
    <t>Melanie Lizana</t>
  </si>
  <si>
    <t>Araceli Rabello</t>
  </si>
  <si>
    <t>10,000 Mts Puntos</t>
  </si>
  <si>
    <t>8,30,33</t>
  </si>
  <si>
    <t>15,47,31</t>
  </si>
  <si>
    <t>15,09,10</t>
  </si>
  <si>
    <t>1,41,17</t>
  </si>
  <si>
    <t>8,37,61</t>
  </si>
  <si>
    <t>1,32,98</t>
  </si>
  <si>
    <t>5,00.63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</si>
</sst>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\º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  <numFmt numFmtId="179" formatCode="0.000"/>
    <numFmt numFmtId="180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172" fontId="5" fillId="0" borderId="10" xfId="54" applyNumberFormat="1" applyFont="1" applyBorder="1" applyAlignment="1">
      <alignment horizontal="center"/>
      <protection/>
    </xf>
    <xf numFmtId="172" fontId="0" fillId="0" borderId="0" xfId="54" applyNumberFormat="1">
      <alignment/>
      <protection/>
    </xf>
    <xf numFmtId="0" fontId="0" fillId="0" borderId="0" xfId="55">
      <alignment/>
      <protection/>
    </xf>
    <xf numFmtId="0" fontId="6" fillId="0" borderId="0" xfId="55" applyFont="1" applyAlignment="1">
      <alignment horizontal="center" vertical="center"/>
      <protection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3" borderId="0" xfId="54" applyFont="1" applyFill="1" applyAlignment="1">
      <alignment horizontal="center" vertical="center"/>
      <protection/>
    </xf>
    <xf numFmtId="172" fontId="0" fillId="33" borderId="0" xfId="54" applyNumberFormat="1" applyFill="1">
      <alignment/>
      <protection/>
    </xf>
    <xf numFmtId="0" fontId="0" fillId="33" borderId="0" xfId="54" applyFill="1">
      <alignment/>
      <protection/>
    </xf>
    <xf numFmtId="172" fontId="5" fillId="33" borderId="10" xfId="54" applyNumberFormat="1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54" applyFont="1" applyFill="1">
      <alignment/>
      <protection/>
    </xf>
    <xf numFmtId="172" fontId="0" fillId="33" borderId="0" xfId="54" applyNumberFormat="1" applyFont="1" applyFill="1">
      <alignment/>
      <protection/>
    </xf>
    <xf numFmtId="0" fontId="0" fillId="33" borderId="12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2" fillId="33" borderId="22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NumberFormat="1" applyFont="1" applyFill="1" applyBorder="1" applyAlignment="1" applyProtection="1">
      <alignment/>
      <protection/>
    </xf>
    <xf numFmtId="0" fontId="0" fillId="33" borderId="32" xfId="0" applyNumberFormat="1" applyFont="1" applyFill="1" applyBorder="1" applyAlignment="1" applyProtection="1">
      <alignment horizontal="center"/>
      <protection/>
    </xf>
    <xf numFmtId="0" fontId="0" fillId="33" borderId="33" xfId="0" applyNumberFormat="1" applyFont="1" applyFill="1" applyBorder="1" applyAlignment="1" applyProtection="1">
      <alignment horizontal="center"/>
      <protection/>
    </xf>
    <xf numFmtId="0" fontId="52" fillId="33" borderId="3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72" fontId="6" fillId="34" borderId="10" xfId="54" applyNumberFormat="1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vertical="center"/>
      <protection/>
    </xf>
    <xf numFmtId="2" fontId="52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0" fillId="33" borderId="17" xfId="0" applyNumberFormat="1" applyFont="1" applyFill="1" applyBorder="1" applyAlignment="1" applyProtection="1">
      <alignment horizontal="center"/>
      <protection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55" xfId="0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20" xfId="0" applyNumberForma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40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16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0" fontId="0" fillId="33" borderId="30" xfId="0" applyNumberFormat="1" applyFont="1" applyFill="1" applyBorder="1" applyAlignment="1" applyProtection="1">
      <alignment horizontal="center"/>
      <protection/>
    </xf>
    <xf numFmtId="0" fontId="5" fillId="33" borderId="59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61" xfId="0" applyFill="1" applyBorder="1" applyAlignment="1">
      <alignment/>
    </xf>
    <xf numFmtId="0" fontId="5" fillId="33" borderId="46" xfId="0" applyFont="1" applyFill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52" fillId="33" borderId="67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58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6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53" fillId="33" borderId="18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2" fontId="0" fillId="33" borderId="12" xfId="0" applyNumberFormat="1" applyFont="1" applyFill="1" applyBorder="1" applyAlignment="1">
      <alignment horizontal="center"/>
    </xf>
    <xf numFmtId="0" fontId="0" fillId="33" borderId="51" xfId="0" applyFill="1" applyBorder="1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3" borderId="28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0" fillId="33" borderId="20" xfId="0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/>
    </xf>
    <xf numFmtId="0" fontId="0" fillId="33" borderId="58" xfId="0" applyNumberFormat="1" applyFont="1" applyFill="1" applyBorder="1" applyAlignment="1" applyProtection="1">
      <alignment horizontal="center"/>
      <protection/>
    </xf>
    <xf numFmtId="0" fontId="55" fillId="33" borderId="17" xfId="0" applyFont="1" applyFill="1" applyBorder="1" applyAlignment="1">
      <alignment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31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0" fillId="33" borderId="18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 horizontal="center"/>
      <protection/>
    </xf>
    <xf numFmtId="0" fontId="0" fillId="33" borderId="6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wrapText="1"/>
    </xf>
    <xf numFmtId="0" fontId="0" fillId="33" borderId="29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39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2" fontId="5" fillId="33" borderId="39" xfId="0" applyNumberFormat="1" applyFont="1" applyFill="1" applyBorder="1" applyAlignment="1">
      <alignment horizontal="center"/>
    </xf>
    <xf numFmtId="2" fontId="5" fillId="33" borderId="61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/>
    </xf>
    <xf numFmtId="0" fontId="5" fillId="0" borderId="29" xfId="54" applyFont="1" applyBorder="1" applyAlignment="1">
      <alignment horizontal="center"/>
      <protection/>
    </xf>
    <xf numFmtId="0" fontId="5" fillId="0" borderId="70" xfId="54" applyFont="1" applyBorder="1" applyAlignment="1">
      <alignment horizontal="center"/>
      <protection/>
    </xf>
    <xf numFmtId="0" fontId="5" fillId="0" borderId="18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33" borderId="29" xfId="54" applyFont="1" applyFill="1" applyBorder="1" applyAlignment="1">
      <alignment horizontal="center"/>
      <protection/>
    </xf>
    <xf numFmtId="0" fontId="5" fillId="33" borderId="70" xfId="54" applyFont="1" applyFill="1" applyBorder="1" applyAlignment="1">
      <alignment horizontal="center"/>
      <protection/>
    </xf>
    <xf numFmtId="0" fontId="5" fillId="33" borderId="18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172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5" fillId="33" borderId="20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2" fontId="52" fillId="34" borderId="10" xfId="0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28125" style="23" customWidth="1"/>
    <col min="2" max="2" width="23.140625" style="23" customWidth="1"/>
    <col min="3" max="3" width="20.7109375" style="23" bestFit="1" customWidth="1"/>
    <col min="4" max="4" width="21.57421875" style="23" hidden="1" customWidth="1"/>
    <col min="5" max="5" width="4.00390625" style="23" bestFit="1" customWidth="1"/>
    <col min="6" max="6" width="8.57421875" style="23" customWidth="1"/>
    <col min="7" max="7" width="9.140625" style="23" customWidth="1"/>
    <col min="8" max="8" width="11.00390625" style="23" customWidth="1"/>
    <col min="9" max="10" width="9.140625" style="23" customWidth="1"/>
    <col min="11" max="11" width="10.8515625" style="23" customWidth="1"/>
    <col min="12" max="13" width="9.140625" style="23" customWidth="1"/>
    <col min="14" max="14" width="10.8515625" style="23" customWidth="1"/>
    <col min="15" max="16" width="9.140625" style="23" customWidth="1"/>
    <col min="17" max="17" width="10.8515625" style="23" customWidth="1"/>
    <col min="18" max="19" width="9.140625" style="23" customWidth="1"/>
    <col min="20" max="16384" width="9.140625" style="23" customWidth="1"/>
  </cols>
  <sheetData>
    <row r="1" ht="3.75" customHeight="1"/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ht="4.5" customHeight="1"/>
    <row r="5" ht="15">
      <c r="A5" s="72" t="s">
        <v>364</v>
      </c>
    </row>
    <row r="6" ht="15.75" thickBot="1">
      <c r="A6" s="72"/>
    </row>
    <row r="7" spans="3:18" ht="13.5" thickBot="1">
      <c r="C7" s="73" t="s">
        <v>8</v>
      </c>
      <c r="D7" s="74"/>
      <c r="E7" s="74"/>
      <c r="F7" s="146">
        <v>15</v>
      </c>
      <c r="G7" s="73" t="s">
        <v>12</v>
      </c>
      <c r="H7" s="176">
        <v>18.15</v>
      </c>
      <c r="I7" s="177"/>
      <c r="J7" s="73" t="s">
        <v>12</v>
      </c>
      <c r="K7" s="176"/>
      <c r="L7" s="177"/>
      <c r="M7" s="73" t="s">
        <v>12</v>
      </c>
      <c r="N7" s="176"/>
      <c r="O7" s="177"/>
      <c r="P7" s="73" t="s">
        <v>12</v>
      </c>
      <c r="Q7" s="176" t="s">
        <v>430</v>
      </c>
      <c r="R7" s="177"/>
    </row>
    <row r="8" spans="7:18" ht="30" customHeight="1" thickBot="1">
      <c r="G8" s="178" t="s">
        <v>399</v>
      </c>
      <c r="H8" s="179"/>
      <c r="I8" s="180"/>
      <c r="J8" s="178" t="s">
        <v>411</v>
      </c>
      <c r="K8" s="179"/>
      <c r="L8" s="180"/>
      <c r="M8" s="178" t="s">
        <v>414</v>
      </c>
      <c r="N8" s="179"/>
      <c r="O8" s="179"/>
      <c r="P8" s="178" t="s">
        <v>415</v>
      </c>
      <c r="Q8" s="179"/>
      <c r="R8" s="179"/>
    </row>
    <row r="9" spans="1:20" s="69" customFormat="1" ht="13.5" thickBot="1">
      <c r="A9" s="110"/>
      <c r="B9" s="76" t="s">
        <v>0</v>
      </c>
      <c r="C9" s="77" t="s">
        <v>19</v>
      </c>
      <c r="D9" s="78"/>
      <c r="E9" s="78"/>
      <c r="F9" s="78" t="s">
        <v>1</v>
      </c>
      <c r="G9" s="76" t="s">
        <v>2</v>
      </c>
      <c r="H9" s="77" t="s">
        <v>3</v>
      </c>
      <c r="I9" s="79" t="s">
        <v>4</v>
      </c>
      <c r="J9" s="76" t="s">
        <v>2</v>
      </c>
      <c r="K9" s="77" t="s">
        <v>3</v>
      </c>
      <c r="L9" s="79" t="s">
        <v>4</v>
      </c>
      <c r="M9" s="76" t="s">
        <v>2</v>
      </c>
      <c r="N9" s="77" t="s">
        <v>3</v>
      </c>
      <c r="O9" s="79" t="s">
        <v>4</v>
      </c>
      <c r="P9" s="76" t="s">
        <v>2</v>
      </c>
      <c r="Q9" s="77" t="s">
        <v>3</v>
      </c>
      <c r="R9" s="79" t="s">
        <v>4</v>
      </c>
      <c r="T9" s="23"/>
    </row>
    <row r="10" spans="1:18" ht="21.75" customHeight="1">
      <c r="A10" s="57">
        <f aca="true" t="shared" si="0" ref="A10:A38">IF(B10&gt;0,A9+1,"")</f>
        <v>1</v>
      </c>
      <c r="B10" s="106" t="s">
        <v>248</v>
      </c>
      <c r="C10" s="106" t="s">
        <v>21</v>
      </c>
      <c r="D10" s="106"/>
      <c r="E10" s="107" t="s">
        <v>35</v>
      </c>
      <c r="F10" s="108">
        <v>50</v>
      </c>
      <c r="G10" s="122"/>
      <c r="H10" s="12"/>
      <c r="I10" s="51"/>
      <c r="J10" s="40">
        <v>8</v>
      </c>
      <c r="K10" s="12"/>
      <c r="L10" s="145"/>
      <c r="M10" s="40"/>
      <c r="N10" s="12"/>
      <c r="O10" s="145"/>
      <c r="P10" s="40">
        <v>5</v>
      </c>
      <c r="Q10" s="12"/>
      <c r="R10" s="145"/>
    </row>
    <row r="11" spans="1:18" ht="21.75" customHeight="1">
      <c r="A11" s="58">
        <f t="shared" si="0"/>
        <v>2</v>
      </c>
      <c r="B11" s="151" t="s">
        <v>348</v>
      </c>
      <c r="C11" s="151" t="s">
        <v>21</v>
      </c>
      <c r="D11" s="151"/>
      <c r="E11" s="152" t="s">
        <v>35</v>
      </c>
      <c r="F11" s="153">
        <v>53</v>
      </c>
      <c r="G11" s="122"/>
      <c r="H11" s="12"/>
      <c r="I11" s="51"/>
      <c r="J11" s="40">
        <v>10</v>
      </c>
      <c r="K11" s="12"/>
      <c r="L11" s="145"/>
      <c r="M11" s="134"/>
      <c r="N11" s="132"/>
      <c r="O11" s="145"/>
      <c r="P11" s="134">
        <v>10</v>
      </c>
      <c r="Q11" s="132"/>
      <c r="R11" s="145"/>
    </row>
    <row r="12" spans="1:18" ht="21.75" customHeight="1">
      <c r="A12" s="58">
        <f t="shared" si="0"/>
        <v>3</v>
      </c>
      <c r="B12" s="151" t="s">
        <v>353</v>
      </c>
      <c r="C12" s="151" t="s">
        <v>21</v>
      </c>
      <c r="D12" s="151"/>
      <c r="E12" s="152" t="s">
        <v>35</v>
      </c>
      <c r="F12" s="153">
        <v>58</v>
      </c>
      <c r="G12" s="122"/>
      <c r="H12" s="12"/>
      <c r="I12" s="51"/>
      <c r="J12" s="134"/>
      <c r="K12" s="132"/>
      <c r="L12" s="145"/>
      <c r="M12" s="134"/>
      <c r="N12" s="132"/>
      <c r="O12" s="145"/>
      <c r="P12" s="134"/>
      <c r="Q12" s="132"/>
      <c r="R12" s="145"/>
    </row>
    <row r="13" spans="1:18" ht="21.75" customHeight="1">
      <c r="A13" s="58">
        <f t="shared" si="0"/>
        <v>4</v>
      </c>
      <c r="B13" s="151" t="s">
        <v>53</v>
      </c>
      <c r="C13" s="151" t="s">
        <v>50</v>
      </c>
      <c r="D13" s="151"/>
      <c r="E13" s="152" t="s">
        <v>35</v>
      </c>
      <c r="F13" s="153">
        <v>94</v>
      </c>
      <c r="G13" s="143"/>
      <c r="H13" s="132"/>
      <c r="I13" s="51"/>
      <c r="J13" s="40">
        <v>1</v>
      </c>
      <c r="K13" s="202" t="s">
        <v>424</v>
      </c>
      <c r="L13" s="145"/>
      <c r="M13" s="134"/>
      <c r="N13" s="132"/>
      <c r="O13" s="145"/>
      <c r="P13" s="40">
        <v>1</v>
      </c>
      <c r="Q13" s="202" t="s">
        <v>425</v>
      </c>
      <c r="R13" s="145"/>
    </row>
    <row r="14" spans="1:18" ht="21.75" customHeight="1">
      <c r="A14" s="58">
        <f t="shared" si="0"/>
        <v>5</v>
      </c>
      <c r="B14" s="151" t="s">
        <v>121</v>
      </c>
      <c r="C14" s="151" t="s">
        <v>90</v>
      </c>
      <c r="D14" s="151"/>
      <c r="E14" s="152" t="s">
        <v>35</v>
      </c>
      <c r="F14" s="153">
        <v>100</v>
      </c>
      <c r="G14" s="143"/>
      <c r="H14" s="132"/>
      <c r="I14" s="51"/>
      <c r="J14" s="40">
        <v>5</v>
      </c>
      <c r="K14" s="12"/>
      <c r="L14" s="145"/>
      <c r="M14" s="134"/>
      <c r="N14" s="132"/>
      <c r="O14" s="145"/>
      <c r="P14" s="134"/>
      <c r="Q14" s="132"/>
      <c r="R14" s="145"/>
    </row>
    <row r="15" spans="1:18" ht="21.75" customHeight="1">
      <c r="A15" s="58">
        <f t="shared" si="0"/>
        <v>6</v>
      </c>
      <c r="B15" s="151" t="s">
        <v>256</v>
      </c>
      <c r="C15" s="151" t="s">
        <v>90</v>
      </c>
      <c r="D15" s="151"/>
      <c r="E15" s="152" t="s">
        <v>35</v>
      </c>
      <c r="F15" s="153">
        <v>101</v>
      </c>
      <c r="G15" s="143"/>
      <c r="H15" s="132"/>
      <c r="I15" s="51"/>
      <c r="J15" s="40">
        <v>15</v>
      </c>
      <c r="K15" s="12"/>
      <c r="L15" s="145"/>
      <c r="M15" s="134"/>
      <c r="N15" s="132"/>
      <c r="O15" s="145"/>
      <c r="P15" s="134"/>
      <c r="Q15" s="132"/>
      <c r="R15" s="145"/>
    </row>
    <row r="16" spans="1:18" ht="21.75" customHeight="1">
      <c r="A16" s="58">
        <f t="shared" si="0"/>
        <v>7</v>
      </c>
      <c r="B16" s="151" t="s">
        <v>104</v>
      </c>
      <c r="C16" s="151" t="s">
        <v>90</v>
      </c>
      <c r="D16" s="151"/>
      <c r="E16" s="152" t="s">
        <v>35</v>
      </c>
      <c r="F16" s="153">
        <v>112</v>
      </c>
      <c r="G16" s="122">
        <v>9</v>
      </c>
      <c r="H16" s="12">
        <v>20.971</v>
      </c>
      <c r="I16" s="51"/>
      <c r="J16" s="40"/>
      <c r="K16" s="12"/>
      <c r="L16" s="145"/>
      <c r="M16" s="40"/>
      <c r="N16" s="12"/>
      <c r="O16" s="145"/>
      <c r="P16" s="40"/>
      <c r="Q16" s="12"/>
      <c r="R16" s="145"/>
    </row>
    <row r="17" spans="1:18" ht="21.75" customHeight="1">
      <c r="A17" s="58">
        <f t="shared" si="0"/>
        <v>8</v>
      </c>
      <c r="B17" s="151" t="s">
        <v>51</v>
      </c>
      <c r="C17" s="151" t="s">
        <v>90</v>
      </c>
      <c r="D17" s="151"/>
      <c r="E17" s="152" t="s">
        <v>35</v>
      </c>
      <c r="F17" s="153">
        <v>118</v>
      </c>
      <c r="G17" s="122">
        <v>2</v>
      </c>
      <c r="H17" s="12">
        <v>19.25</v>
      </c>
      <c r="I17" s="51"/>
      <c r="J17" s="40"/>
      <c r="K17" s="12"/>
      <c r="L17" s="145"/>
      <c r="M17" s="40">
        <v>2</v>
      </c>
      <c r="N17" s="12"/>
      <c r="O17" s="145"/>
      <c r="P17" s="40">
        <v>12</v>
      </c>
      <c r="Q17" s="12"/>
      <c r="R17" s="145"/>
    </row>
    <row r="18" spans="1:18" ht="21.75" customHeight="1">
      <c r="A18" s="58">
        <f t="shared" si="0"/>
        <v>9</v>
      </c>
      <c r="B18" s="151" t="s">
        <v>52</v>
      </c>
      <c r="C18" s="151" t="s">
        <v>26</v>
      </c>
      <c r="D18" s="151"/>
      <c r="E18" s="152" t="s">
        <v>35</v>
      </c>
      <c r="F18" s="153">
        <v>124</v>
      </c>
      <c r="G18" s="122"/>
      <c r="H18" s="12"/>
      <c r="I18" s="51"/>
      <c r="J18" s="40"/>
      <c r="K18" s="12"/>
      <c r="L18" s="145"/>
      <c r="M18" s="40"/>
      <c r="N18" s="12"/>
      <c r="O18" s="145"/>
      <c r="P18" s="40"/>
      <c r="Q18" s="12"/>
      <c r="R18" s="145"/>
    </row>
    <row r="19" spans="1:18" ht="21.75" customHeight="1">
      <c r="A19" s="58">
        <f t="shared" si="0"/>
        <v>10</v>
      </c>
      <c r="B19" s="151" t="s">
        <v>171</v>
      </c>
      <c r="C19" s="151" t="s">
        <v>26</v>
      </c>
      <c r="D19" s="151"/>
      <c r="E19" s="152" t="s">
        <v>35</v>
      </c>
      <c r="F19" s="153">
        <v>138</v>
      </c>
      <c r="G19" s="122">
        <v>8</v>
      </c>
      <c r="H19" s="12">
        <v>20.95</v>
      </c>
      <c r="I19" s="51"/>
      <c r="J19" s="134"/>
      <c r="K19" s="132"/>
      <c r="L19" s="145"/>
      <c r="M19" s="40">
        <v>12</v>
      </c>
      <c r="N19" s="12"/>
      <c r="O19" s="145"/>
      <c r="P19" s="134"/>
      <c r="Q19" s="132"/>
      <c r="R19" s="145"/>
    </row>
    <row r="20" spans="1:18" ht="21.75" customHeight="1">
      <c r="A20" s="58">
        <f t="shared" si="0"/>
        <v>11</v>
      </c>
      <c r="B20" s="151" t="s">
        <v>295</v>
      </c>
      <c r="C20" s="151" t="s">
        <v>22</v>
      </c>
      <c r="D20" s="151"/>
      <c r="E20" s="152" t="s">
        <v>35</v>
      </c>
      <c r="F20" s="153">
        <v>149</v>
      </c>
      <c r="G20" s="122">
        <v>3</v>
      </c>
      <c r="H20" s="12">
        <v>19.31</v>
      </c>
      <c r="I20" s="51"/>
      <c r="J20" s="40"/>
      <c r="K20" s="12"/>
      <c r="L20" s="145"/>
      <c r="M20" s="40">
        <v>3</v>
      </c>
      <c r="N20" s="12"/>
      <c r="O20" s="145"/>
      <c r="P20" s="40"/>
      <c r="Q20" s="12"/>
      <c r="R20" s="145"/>
    </row>
    <row r="21" spans="1:18" ht="21.75" customHeight="1">
      <c r="A21" s="58">
        <f t="shared" si="0"/>
        <v>12</v>
      </c>
      <c r="B21" s="151" t="s">
        <v>294</v>
      </c>
      <c r="C21" s="151" t="s">
        <v>22</v>
      </c>
      <c r="D21" s="151"/>
      <c r="E21" s="152" t="s">
        <v>35</v>
      </c>
      <c r="F21" s="153">
        <v>157</v>
      </c>
      <c r="G21" s="122"/>
      <c r="H21" s="12"/>
      <c r="I21" s="51"/>
      <c r="J21" s="40">
        <v>4</v>
      </c>
      <c r="K21" s="12"/>
      <c r="L21" s="145"/>
      <c r="M21" s="40"/>
      <c r="N21" s="12"/>
      <c r="O21" s="145"/>
      <c r="P21" s="40">
        <v>3</v>
      </c>
      <c r="Q21" s="12"/>
      <c r="R21" s="145"/>
    </row>
    <row r="22" spans="1:18" ht="21.75" customHeight="1">
      <c r="A22" s="58">
        <f t="shared" si="0"/>
        <v>13</v>
      </c>
      <c r="B22" s="151" t="s">
        <v>120</v>
      </c>
      <c r="C22" s="151" t="s">
        <v>23</v>
      </c>
      <c r="D22" s="151"/>
      <c r="E22" s="152" t="s">
        <v>35</v>
      </c>
      <c r="F22" s="153">
        <v>209</v>
      </c>
      <c r="G22" s="122"/>
      <c r="H22" s="12"/>
      <c r="I22" s="51"/>
      <c r="J22" s="40">
        <v>6</v>
      </c>
      <c r="K22" s="12"/>
      <c r="L22" s="145"/>
      <c r="M22" s="40">
        <v>4</v>
      </c>
      <c r="N22" s="12"/>
      <c r="O22" s="145"/>
      <c r="P22" s="40">
        <v>7</v>
      </c>
      <c r="Q22" s="12"/>
      <c r="R22" s="145"/>
    </row>
    <row r="23" spans="1:18" ht="21.75" customHeight="1">
      <c r="A23" s="58">
        <f t="shared" si="0"/>
        <v>14</v>
      </c>
      <c r="B23" s="151" t="s">
        <v>100</v>
      </c>
      <c r="C23" s="151" t="s">
        <v>23</v>
      </c>
      <c r="D23" s="151"/>
      <c r="E23" s="152" t="s">
        <v>35</v>
      </c>
      <c r="F23" s="153">
        <v>216</v>
      </c>
      <c r="G23" s="122"/>
      <c r="H23" s="12"/>
      <c r="I23" s="51"/>
      <c r="J23" s="40">
        <v>9</v>
      </c>
      <c r="K23" s="12"/>
      <c r="L23" s="145"/>
      <c r="M23" s="40"/>
      <c r="N23" s="12"/>
      <c r="O23" s="145"/>
      <c r="P23" s="40">
        <v>6</v>
      </c>
      <c r="Q23" s="12"/>
      <c r="R23" s="145"/>
    </row>
    <row r="24" spans="1:18" ht="21.75" customHeight="1">
      <c r="A24" s="58">
        <f t="shared" si="0"/>
        <v>15</v>
      </c>
      <c r="B24" s="151" t="s">
        <v>54</v>
      </c>
      <c r="C24" s="151" t="s">
        <v>24</v>
      </c>
      <c r="D24" s="151"/>
      <c r="E24" s="152" t="s">
        <v>35</v>
      </c>
      <c r="F24" s="153">
        <v>248</v>
      </c>
      <c r="G24" s="122"/>
      <c r="H24" s="12"/>
      <c r="I24" s="51"/>
      <c r="J24" s="40">
        <v>12</v>
      </c>
      <c r="K24" s="12"/>
      <c r="L24" s="145"/>
      <c r="M24" s="40"/>
      <c r="N24" s="12"/>
      <c r="O24" s="145"/>
      <c r="P24" s="40">
        <v>8</v>
      </c>
      <c r="Q24" s="12"/>
      <c r="R24" s="145"/>
    </row>
    <row r="25" spans="1:18" ht="21.75" customHeight="1">
      <c r="A25" s="58">
        <f t="shared" si="0"/>
        <v>16</v>
      </c>
      <c r="B25" s="151" t="s">
        <v>65</v>
      </c>
      <c r="C25" s="151" t="s">
        <v>24</v>
      </c>
      <c r="D25" s="151"/>
      <c r="E25" s="152" t="s">
        <v>35</v>
      </c>
      <c r="F25" s="153">
        <v>259</v>
      </c>
      <c r="G25" s="122"/>
      <c r="H25" s="12"/>
      <c r="I25" s="51"/>
      <c r="J25" s="40"/>
      <c r="K25" s="12"/>
      <c r="L25" s="145"/>
      <c r="M25" s="40">
        <v>1</v>
      </c>
      <c r="N25" s="12">
        <v>49.69</v>
      </c>
      <c r="O25" s="145"/>
      <c r="P25" s="40"/>
      <c r="Q25" s="12"/>
      <c r="R25" s="145"/>
    </row>
    <row r="26" spans="1:18" ht="21.75" customHeight="1">
      <c r="A26" s="58">
        <f t="shared" si="0"/>
        <v>17</v>
      </c>
      <c r="B26" s="151" t="s">
        <v>318</v>
      </c>
      <c r="C26" s="151" t="s">
        <v>101</v>
      </c>
      <c r="D26" s="151"/>
      <c r="E26" s="152" t="s">
        <v>35</v>
      </c>
      <c r="F26" s="153">
        <v>268</v>
      </c>
      <c r="G26" s="122">
        <v>10</v>
      </c>
      <c r="H26" s="12">
        <v>20.972</v>
      </c>
      <c r="I26" s="51"/>
      <c r="J26" s="40">
        <v>11</v>
      </c>
      <c r="K26" s="12"/>
      <c r="L26" s="145"/>
      <c r="M26" s="40">
        <v>7</v>
      </c>
      <c r="N26" s="12"/>
      <c r="O26" s="145"/>
      <c r="P26" s="40">
        <v>14</v>
      </c>
      <c r="Q26" s="12"/>
      <c r="R26" s="145"/>
    </row>
    <row r="27" spans="1:18" ht="21.75" customHeight="1">
      <c r="A27" s="58">
        <f t="shared" si="0"/>
        <v>18</v>
      </c>
      <c r="B27" s="151" t="s">
        <v>68</v>
      </c>
      <c r="C27" s="151" t="s">
        <v>101</v>
      </c>
      <c r="D27" s="151"/>
      <c r="E27" s="152" t="s">
        <v>35</v>
      </c>
      <c r="F27" s="153">
        <v>276</v>
      </c>
      <c r="G27" s="122">
        <v>6</v>
      </c>
      <c r="H27" s="12">
        <v>20.72</v>
      </c>
      <c r="I27" s="51"/>
      <c r="J27" s="40">
        <v>13</v>
      </c>
      <c r="K27" s="12"/>
      <c r="L27" s="145"/>
      <c r="M27" s="40">
        <v>6</v>
      </c>
      <c r="N27" s="12"/>
      <c r="O27" s="145"/>
      <c r="P27" s="40"/>
      <c r="Q27" s="12"/>
      <c r="R27" s="145"/>
    </row>
    <row r="28" spans="1:18" ht="21.75" customHeight="1">
      <c r="A28" s="58">
        <f t="shared" si="0"/>
        <v>19</v>
      </c>
      <c r="B28" s="151" t="s">
        <v>102</v>
      </c>
      <c r="C28" s="151" t="s">
        <v>101</v>
      </c>
      <c r="D28" s="151"/>
      <c r="E28" s="152" t="s">
        <v>35</v>
      </c>
      <c r="F28" s="153">
        <v>278</v>
      </c>
      <c r="G28" s="122">
        <v>11</v>
      </c>
      <c r="H28" s="12">
        <v>21.78</v>
      </c>
      <c r="I28" s="51"/>
      <c r="J28" s="40"/>
      <c r="K28" s="12"/>
      <c r="L28" s="145"/>
      <c r="M28" s="40">
        <v>14</v>
      </c>
      <c r="N28" s="12"/>
      <c r="O28" s="145"/>
      <c r="P28" s="40"/>
      <c r="Q28" s="12"/>
      <c r="R28" s="145"/>
    </row>
    <row r="29" spans="1:18" ht="21.75" customHeight="1">
      <c r="A29" s="58">
        <f t="shared" si="0"/>
        <v>20</v>
      </c>
      <c r="B29" s="151" t="s">
        <v>343</v>
      </c>
      <c r="C29" s="151" t="s">
        <v>344</v>
      </c>
      <c r="D29" s="151"/>
      <c r="E29" s="152" t="s">
        <v>35</v>
      </c>
      <c r="F29" s="153">
        <v>361</v>
      </c>
      <c r="G29" s="122"/>
      <c r="H29" s="12"/>
      <c r="I29" s="51"/>
      <c r="J29" s="40">
        <v>7</v>
      </c>
      <c r="K29" s="12"/>
      <c r="L29" s="145"/>
      <c r="M29" s="40"/>
      <c r="N29" s="12"/>
      <c r="O29" s="145"/>
      <c r="P29" s="40">
        <v>11</v>
      </c>
      <c r="Q29" s="12"/>
      <c r="R29" s="145"/>
    </row>
    <row r="30" spans="1:18" ht="21.75" customHeight="1">
      <c r="A30" s="58">
        <f t="shared" si="0"/>
        <v>21</v>
      </c>
      <c r="B30" s="151" t="s">
        <v>345</v>
      </c>
      <c r="C30" s="151" t="s">
        <v>344</v>
      </c>
      <c r="D30" s="151"/>
      <c r="E30" s="152" t="s">
        <v>35</v>
      </c>
      <c r="F30" s="153">
        <v>376</v>
      </c>
      <c r="G30" s="122">
        <v>5</v>
      </c>
      <c r="H30" s="12">
        <v>20.42</v>
      </c>
      <c r="I30" s="51"/>
      <c r="J30" s="40"/>
      <c r="K30" s="12"/>
      <c r="L30" s="145"/>
      <c r="M30" s="40">
        <v>10</v>
      </c>
      <c r="N30" s="12"/>
      <c r="O30" s="145"/>
      <c r="P30" s="40"/>
      <c r="Q30" s="12"/>
      <c r="R30" s="145"/>
    </row>
    <row r="31" spans="1:18" ht="21.75" customHeight="1">
      <c r="A31" s="58">
        <f t="shared" si="0"/>
        <v>22</v>
      </c>
      <c r="B31" s="151" t="s">
        <v>302</v>
      </c>
      <c r="C31" s="151" t="s">
        <v>131</v>
      </c>
      <c r="D31" s="151"/>
      <c r="E31" s="152" t="s">
        <v>35</v>
      </c>
      <c r="F31" s="153">
        <v>480</v>
      </c>
      <c r="G31" s="122">
        <v>13</v>
      </c>
      <c r="H31" s="12">
        <v>23.83</v>
      </c>
      <c r="I31" s="51"/>
      <c r="J31" s="40">
        <v>17</v>
      </c>
      <c r="K31" s="12"/>
      <c r="L31" s="145"/>
      <c r="M31" s="40"/>
      <c r="N31" s="12"/>
      <c r="O31" s="145"/>
      <c r="P31" s="40">
        <v>17</v>
      </c>
      <c r="Q31" s="12"/>
      <c r="R31" s="145"/>
    </row>
    <row r="32" spans="1:18" ht="21.75" customHeight="1">
      <c r="A32" s="58">
        <f t="shared" si="0"/>
        <v>23</v>
      </c>
      <c r="B32" s="151" t="s">
        <v>83</v>
      </c>
      <c r="C32" s="151" t="s">
        <v>48</v>
      </c>
      <c r="D32" s="151"/>
      <c r="E32" s="152" t="s">
        <v>35</v>
      </c>
      <c r="F32" s="153">
        <v>562</v>
      </c>
      <c r="G32" s="122">
        <v>7</v>
      </c>
      <c r="H32" s="12">
        <v>20.79</v>
      </c>
      <c r="I32" s="51"/>
      <c r="J32" s="40"/>
      <c r="K32" s="12"/>
      <c r="L32" s="145"/>
      <c r="M32" s="40">
        <v>13</v>
      </c>
      <c r="N32" s="12"/>
      <c r="O32" s="145"/>
      <c r="P32" s="40"/>
      <c r="Q32" s="12"/>
      <c r="R32" s="145"/>
    </row>
    <row r="33" spans="1:18" ht="21.75" customHeight="1">
      <c r="A33" s="58">
        <f t="shared" si="0"/>
        <v>24</v>
      </c>
      <c r="B33" s="151" t="s">
        <v>304</v>
      </c>
      <c r="C33" s="151" t="s">
        <v>48</v>
      </c>
      <c r="D33" s="151"/>
      <c r="E33" s="152" t="s">
        <v>35</v>
      </c>
      <c r="F33" s="153">
        <v>565</v>
      </c>
      <c r="G33" s="122">
        <v>1</v>
      </c>
      <c r="H33" s="12">
        <v>18.82</v>
      </c>
      <c r="I33" s="51"/>
      <c r="J33" s="40"/>
      <c r="K33" s="12"/>
      <c r="L33" s="145"/>
      <c r="M33" s="40">
        <v>8</v>
      </c>
      <c r="N33" s="12"/>
      <c r="O33" s="145"/>
      <c r="P33" s="40"/>
      <c r="Q33" s="12"/>
      <c r="R33" s="145"/>
    </row>
    <row r="34" spans="1:18" ht="21.75" customHeight="1">
      <c r="A34" s="58">
        <f t="shared" si="0"/>
        <v>25</v>
      </c>
      <c r="B34" s="151" t="s">
        <v>67</v>
      </c>
      <c r="C34" s="151" t="s">
        <v>138</v>
      </c>
      <c r="D34" s="151"/>
      <c r="E34" s="152" t="s">
        <v>35</v>
      </c>
      <c r="F34" s="153">
        <v>708</v>
      </c>
      <c r="G34" s="122"/>
      <c r="H34" s="12"/>
      <c r="I34" s="51"/>
      <c r="J34" s="40">
        <v>14</v>
      </c>
      <c r="K34" s="12"/>
      <c r="L34" s="145"/>
      <c r="M34" s="40">
        <v>11</v>
      </c>
      <c r="N34" s="12"/>
      <c r="O34" s="145"/>
      <c r="P34" s="40">
        <v>9</v>
      </c>
      <c r="Q34" s="12"/>
      <c r="R34" s="145"/>
    </row>
    <row r="35" spans="1:18" ht="21.75" customHeight="1">
      <c r="A35" s="58">
        <f t="shared" si="0"/>
        <v>26</v>
      </c>
      <c r="B35" s="151" t="s">
        <v>360</v>
      </c>
      <c r="C35" s="151" t="s">
        <v>84</v>
      </c>
      <c r="D35" s="151"/>
      <c r="E35" s="152" t="s">
        <v>35</v>
      </c>
      <c r="F35" s="153">
        <v>767</v>
      </c>
      <c r="G35" s="122"/>
      <c r="H35" s="12"/>
      <c r="I35" s="51"/>
      <c r="J35" s="40"/>
      <c r="K35" s="12"/>
      <c r="L35" s="145"/>
      <c r="M35" s="40"/>
      <c r="N35" s="12"/>
      <c r="O35" s="145"/>
      <c r="P35" s="40"/>
      <c r="Q35" s="12"/>
      <c r="R35" s="145"/>
    </row>
    <row r="36" spans="1:18" ht="21.75" customHeight="1">
      <c r="A36" s="58">
        <f t="shared" si="0"/>
        <v>27</v>
      </c>
      <c r="B36" s="151" t="s">
        <v>55</v>
      </c>
      <c r="C36" s="151" t="s">
        <v>172</v>
      </c>
      <c r="D36" s="151"/>
      <c r="E36" s="152" t="s">
        <v>35</v>
      </c>
      <c r="F36" s="153">
        <v>830</v>
      </c>
      <c r="G36" s="143"/>
      <c r="H36" s="132"/>
      <c r="I36" s="133">
        <f>IF(G36=0,0,$F$7+1-G36)</f>
        <v>0</v>
      </c>
      <c r="J36" s="40">
        <v>3</v>
      </c>
      <c r="K36" s="136"/>
      <c r="L36" s="135">
        <f>IF(J36=0,0,$F$7+1-J36)</f>
        <v>13</v>
      </c>
      <c r="M36" s="134"/>
      <c r="N36" s="136"/>
      <c r="O36" s="135">
        <f>IF(M36=0,0,$F$7+1-M36)</f>
        <v>0</v>
      </c>
      <c r="P36" s="40">
        <v>2</v>
      </c>
      <c r="Q36" s="136"/>
      <c r="R36" s="135">
        <f>IF(P36=0,0,$F$7+1-P36)</f>
        <v>14</v>
      </c>
    </row>
    <row r="37" spans="1:18" ht="21.75" customHeight="1">
      <c r="A37" s="58">
        <f t="shared" si="0"/>
        <v>28</v>
      </c>
      <c r="B37" s="151" t="s">
        <v>271</v>
      </c>
      <c r="C37" s="151" t="s">
        <v>168</v>
      </c>
      <c r="D37" s="151"/>
      <c r="E37" s="152" t="s">
        <v>35</v>
      </c>
      <c r="F37" s="153">
        <v>850</v>
      </c>
      <c r="G37" s="141">
        <v>4</v>
      </c>
      <c r="H37" s="31">
        <v>20.38</v>
      </c>
      <c r="I37" s="138"/>
      <c r="J37" s="129"/>
      <c r="K37" s="199"/>
      <c r="L37" s="200"/>
      <c r="M37" s="129">
        <v>9</v>
      </c>
      <c r="N37" s="199"/>
      <c r="O37" s="145"/>
      <c r="P37" s="129"/>
      <c r="Q37" s="199"/>
      <c r="R37" s="135"/>
    </row>
    <row r="38" spans="1:21" ht="21.75" customHeight="1">
      <c r="A38" s="58">
        <f t="shared" si="0"/>
        <v>29</v>
      </c>
      <c r="B38" s="151" t="s">
        <v>69</v>
      </c>
      <c r="C38" s="151" t="s">
        <v>173</v>
      </c>
      <c r="D38" s="151"/>
      <c r="E38" s="152" t="s">
        <v>35</v>
      </c>
      <c r="F38" s="153">
        <v>907</v>
      </c>
      <c r="G38" s="144"/>
      <c r="H38" s="137"/>
      <c r="I38" s="138"/>
      <c r="J38" s="129">
        <v>2</v>
      </c>
      <c r="K38" s="199"/>
      <c r="L38" s="200"/>
      <c r="M38" s="129"/>
      <c r="N38" s="199"/>
      <c r="O38" s="145"/>
      <c r="P38" s="129">
        <v>4</v>
      </c>
      <c r="Q38" s="199"/>
      <c r="R38" s="145"/>
      <c r="S38" s="103"/>
      <c r="T38" s="103"/>
      <c r="U38" s="103"/>
    </row>
    <row r="39" spans="1:18" ht="21.75" customHeight="1">
      <c r="A39" s="58"/>
      <c r="B39" s="151" t="s">
        <v>426</v>
      </c>
      <c r="C39" s="151" t="s">
        <v>139</v>
      </c>
      <c r="D39" s="151"/>
      <c r="E39" s="152" t="s">
        <v>35</v>
      </c>
      <c r="F39" s="153">
        <v>582</v>
      </c>
      <c r="G39" s="141">
        <v>12</v>
      </c>
      <c r="H39" s="31">
        <v>22.75</v>
      </c>
      <c r="I39" s="201"/>
      <c r="J39" s="129">
        <v>16</v>
      </c>
      <c r="K39" s="199"/>
      <c r="L39" s="200"/>
      <c r="M39" s="129">
        <v>15</v>
      </c>
      <c r="N39" s="199"/>
      <c r="O39" s="145"/>
      <c r="P39" s="129">
        <v>16</v>
      </c>
      <c r="Q39" s="199"/>
      <c r="R39" s="145"/>
    </row>
    <row r="40" spans="1:18" ht="23.25" customHeight="1" thickBot="1">
      <c r="A40" s="54">
        <f>IF(B40&gt;0,A38+1,"")</f>
        <v>30</v>
      </c>
      <c r="B40" s="59" t="s">
        <v>427</v>
      </c>
      <c r="C40" s="59" t="s">
        <v>23</v>
      </c>
      <c r="D40" s="59"/>
      <c r="E40" s="82" t="s">
        <v>35</v>
      </c>
      <c r="F40" s="61">
        <v>215</v>
      </c>
      <c r="G40" s="29"/>
      <c r="H40" s="137"/>
      <c r="I40" s="138">
        <f>IF(G40=0,0,$F$7+1-G40)</f>
        <v>0</v>
      </c>
      <c r="J40" s="139"/>
      <c r="K40" s="137"/>
      <c r="L40" s="140">
        <f>IF(J40=0,0,$F$7+1-J40)</f>
        <v>0</v>
      </c>
      <c r="M40" s="129">
        <v>5</v>
      </c>
      <c r="N40" s="31"/>
      <c r="O40" s="145">
        <f>IF(M40=0,0,$F$7+1-M40)</f>
        <v>11</v>
      </c>
      <c r="P40" s="129">
        <v>13</v>
      </c>
      <c r="Q40" s="31"/>
      <c r="R40" s="145">
        <f>IF(P40=0,0,$F$7+1-P40)</f>
        <v>3</v>
      </c>
    </row>
    <row r="41" spans="2:18" ht="54.75" customHeight="1" thickBot="1">
      <c r="B41" s="23" t="s">
        <v>5</v>
      </c>
      <c r="G41" s="112"/>
      <c r="H41" s="113"/>
      <c r="I41" s="114"/>
      <c r="J41" s="112"/>
      <c r="K41" s="113"/>
      <c r="L41" s="114"/>
      <c r="M41" s="112"/>
      <c r="N41" s="113"/>
      <c r="O41" s="114"/>
      <c r="P41" s="112"/>
      <c r="Q41" s="113"/>
      <c r="R41" s="114"/>
    </row>
  </sheetData>
  <sheetProtection/>
  <mergeCells count="10">
    <mergeCell ref="A2:Q2"/>
    <mergeCell ref="A3:Q3"/>
    <mergeCell ref="H7:I7"/>
    <mergeCell ref="K7:L7"/>
    <mergeCell ref="N7:O7"/>
    <mergeCell ref="G8:I8"/>
    <mergeCell ref="J8:L8"/>
    <mergeCell ref="M8:O8"/>
    <mergeCell ref="P8:R8"/>
    <mergeCell ref="Q7:R7"/>
  </mergeCells>
  <printOptions/>
  <pageMargins left="0.11811023622047245" right="0.11811023622047245" top="0.35433070866141736" bottom="0.7480314960629921" header="0.31496062992125984" footer="0.31496062992125984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showZeros="0" zoomScaleSheetLayoutView="100" zoomScalePageLayoutView="0" workbookViewId="0" topLeftCell="A4">
      <selection activeCell="G12" sqref="G12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4.421875" style="23" hidden="1" customWidth="1"/>
    <col min="6" max="7" width="9.140625" style="23" customWidth="1"/>
    <col min="8" max="9" width="0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3" width="9.140625" style="23" customWidth="1"/>
    <col min="24" max="25" width="0" style="23" hidden="1" customWidth="1"/>
    <col min="26" max="16384" width="9.140625" style="23" customWidth="1"/>
  </cols>
  <sheetData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5" ht="15">
      <c r="A5" s="72" t="s">
        <v>18</v>
      </c>
    </row>
    <row r="6" ht="15.75" thickBot="1">
      <c r="A6" s="72"/>
    </row>
    <row r="7" spans="3:21" ht="13.5" thickBot="1">
      <c r="C7" s="73" t="s">
        <v>8</v>
      </c>
      <c r="D7" s="74"/>
      <c r="E7" s="74"/>
      <c r="F7" s="147">
        <f>COUNTA(B10:B21)</f>
        <v>10</v>
      </c>
      <c r="G7" s="73" t="s">
        <v>12</v>
      </c>
      <c r="J7" s="186"/>
      <c r="K7" s="187"/>
      <c r="L7" s="73" t="s">
        <v>12</v>
      </c>
      <c r="O7" s="176"/>
      <c r="P7" s="177"/>
      <c r="Q7" s="73" t="s">
        <v>12</v>
      </c>
      <c r="T7" s="186"/>
      <c r="U7" s="187"/>
    </row>
    <row r="8" spans="7:23" ht="29.25" customHeight="1" thickBot="1">
      <c r="G8" s="181" t="s">
        <v>372</v>
      </c>
      <c r="H8" s="182"/>
      <c r="I8" s="182"/>
      <c r="J8" s="182"/>
      <c r="K8" s="183"/>
      <c r="L8" s="184" t="s">
        <v>373</v>
      </c>
      <c r="M8" s="184"/>
      <c r="N8" s="184"/>
      <c r="O8" s="184"/>
      <c r="P8" s="185"/>
      <c r="Q8" s="184" t="s">
        <v>374</v>
      </c>
      <c r="R8" s="184"/>
      <c r="S8" s="184"/>
      <c r="T8" s="184"/>
      <c r="U8" s="185"/>
      <c r="V8" s="28"/>
      <c r="W8" s="28"/>
    </row>
    <row r="9" spans="1:27" s="69" customFormat="1" ht="13.5" thickBot="1">
      <c r="A9" s="75"/>
      <c r="B9" s="76" t="s">
        <v>0</v>
      </c>
      <c r="C9" s="77" t="s">
        <v>19</v>
      </c>
      <c r="D9" s="78"/>
      <c r="E9" s="78" t="s">
        <v>38</v>
      </c>
      <c r="F9" s="79" t="s">
        <v>1</v>
      </c>
      <c r="G9" s="68" t="s">
        <v>2</v>
      </c>
      <c r="J9" s="70" t="s">
        <v>3</v>
      </c>
      <c r="K9" s="71" t="s">
        <v>4</v>
      </c>
      <c r="L9" s="120" t="s">
        <v>2</v>
      </c>
      <c r="O9" s="70" t="s">
        <v>3</v>
      </c>
      <c r="P9" s="121" t="s">
        <v>4</v>
      </c>
      <c r="Q9" s="68" t="s">
        <v>2</v>
      </c>
      <c r="T9" s="70" t="s">
        <v>3</v>
      </c>
      <c r="U9" s="71" t="s">
        <v>4</v>
      </c>
      <c r="V9" s="80" t="s">
        <v>7</v>
      </c>
      <c r="W9" s="81" t="s">
        <v>2</v>
      </c>
      <c r="AA9" s="23"/>
    </row>
    <row r="10" spans="1:25" ht="22.5" customHeight="1">
      <c r="A10" s="57">
        <f>IF(B10&gt;0,A9+1,"")</f>
        <v>1</v>
      </c>
      <c r="B10" s="171" t="s">
        <v>163</v>
      </c>
      <c r="C10" s="171" t="s">
        <v>23</v>
      </c>
      <c r="D10" s="55"/>
      <c r="E10" s="107"/>
      <c r="F10" s="52">
        <v>203</v>
      </c>
      <c r="G10" s="34">
        <v>2</v>
      </c>
      <c r="J10" s="43"/>
      <c r="K10" s="13">
        <f>IF(G10=0,0,$F$7+1-G10)</f>
        <v>9</v>
      </c>
      <c r="L10" s="34">
        <v>1</v>
      </c>
      <c r="O10" s="206" t="s">
        <v>376</v>
      </c>
      <c r="P10" s="13">
        <f>IF(L10=0,0,$F$7+1-L10)</f>
        <v>10</v>
      </c>
      <c r="Q10" s="8">
        <v>1</v>
      </c>
      <c r="T10" s="43" t="s">
        <v>375</v>
      </c>
      <c r="U10" s="13">
        <f>IF(Q10=0,0,$F$7+1-Q10)</f>
        <v>10</v>
      </c>
      <c r="V10" s="37">
        <f>K10+P10+U10</f>
        <v>29</v>
      </c>
      <c r="W10" s="37">
        <f>IF(V10=0,0,RANK(V10,$V$10:$V$21,0))</f>
        <v>1</v>
      </c>
      <c r="X10" s="23" t="str">
        <f>$B10</f>
        <v>Vicente Guerrero</v>
      </c>
      <c r="Y10" s="23" t="str">
        <f>$C10</f>
        <v>Leones Rojos</v>
      </c>
    </row>
    <row r="11" spans="1:25" ht="22.5" customHeight="1" thickBot="1">
      <c r="A11" s="58">
        <f aca="true" t="shared" si="0" ref="A11:A19">IF(B11&gt;0,A10+1,"")</f>
        <v>2</v>
      </c>
      <c r="B11" s="151" t="s">
        <v>166</v>
      </c>
      <c r="C11" s="151" t="s">
        <v>23</v>
      </c>
      <c r="D11" s="151"/>
      <c r="E11" s="152"/>
      <c r="F11" s="153">
        <v>207</v>
      </c>
      <c r="G11" s="22">
        <v>1</v>
      </c>
      <c r="J11" s="12" t="s">
        <v>377</v>
      </c>
      <c r="K11" s="13">
        <f>IF(G11=0,0,$F$7+1-G11)</f>
        <v>10</v>
      </c>
      <c r="L11" s="22">
        <v>4</v>
      </c>
      <c r="O11" s="12"/>
      <c r="P11" s="13">
        <f>IF(L11=0,0,$F$7+1-L11)</f>
        <v>7</v>
      </c>
      <c r="Q11" s="10">
        <v>3</v>
      </c>
      <c r="T11" s="12"/>
      <c r="U11" s="13">
        <f aca="true" t="shared" si="1" ref="U11:U20">IF(Q11=0,0,$F$7+1-Q11)</f>
        <v>8</v>
      </c>
      <c r="V11" s="37">
        <f aca="true" t="shared" si="2" ref="V11:V20">K11+P11+U11</f>
        <v>25</v>
      </c>
      <c r="W11" s="37">
        <f aca="true" t="shared" si="3" ref="W11:W20">IF(V11=0,0,RANK(V11,$V$10:$V$21,0))</f>
        <v>2</v>
      </c>
      <c r="X11" s="23" t="str">
        <f aca="true" t="shared" si="4" ref="X11:X21">$B11</f>
        <v>Gian Celedon</v>
      </c>
      <c r="Y11" s="23" t="str">
        <f aca="true" t="shared" si="5" ref="Y11:Y21">$C11</f>
        <v>Leones Rojos</v>
      </c>
    </row>
    <row r="12" spans="1:25" ht="22.5" customHeight="1">
      <c r="A12" s="57">
        <f t="shared" si="0"/>
        <v>3</v>
      </c>
      <c r="B12" s="154" t="s">
        <v>164</v>
      </c>
      <c r="C12" s="154" t="s">
        <v>23</v>
      </c>
      <c r="D12" s="53"/>
      <c r="E12" s="152"/>
      <c r="F12" s="44">
        <v>215</v>
      </c>
      <c r="G12" s="22">
        <v>9</v>
      </c>
      <c r="J12" s="12"/>
      <c r="K12" s="13">
        <f>IF(G12=0,0,$F$7+1-G12)</f>
        <v>2</v>
      </c>
      <c r="L12" s="22">
        <v>3</v>
      </c>
      <c r="O12" s="12"/>
      <c r="P12" s="13">
        <f>IF(L12=0,0,$F$7+1-L12)</f>
        <v>8</v>
      </c>
      <c r="Q12" s="10">
        <v>4</v>
      </c>
      <c r="T12" s="12"/>
      <c r="U12" s="13">
        <f t="shared" si="1"/>
        <v>7</v>
      </c>
      <c r="V12" s="37">
        <f t="shared" si="2"/>
        <v>17</v>
      </c>
      <c r="W12" s="37">
        <f t="shared" si="3"/>
        <v>5</v>
      </c>
      <c r="X12" s="23" t="str">
        <f t="shared" si="4"/>
        <v>Renato Arrouch</v>
      </c>
      <c r="Y12" s="23" t="str">
        <f t="shared" si="5"/>
        <v>Leones Rojos</v>
      </c>
    </row>
    <row r="13" spans="1:25" ht="22.5" customHeight="1" thickBot="1">
      <c r="A13" s="58">
        <f t="shared" si="0"/>
        <v>4</v>
      </c>
      <c r="B13" s="154" t="s">
        <v>276</v>
      </c>
      <c r="C13" s="154" t="s">
        <v>232</v>
      </c>
      <c r="D13" s="53"/>
      <c r="E13" s="53"/>
      <c r="F13" s="44">
        <v>172</v>
      </c>
      <c r="G13" s="22">
        <v>3</v>
      </c>
      <c r="J13" s="11"/>
      <c r="K13" s="13">
        <f>IF(G13=0,0,$F$7+1-G13)</f>
        <v>8</v>
      </c>
      <c r="L13" s="22">
        <v>6</v>
      </c>
      <c r="O13" s="11"/>
      <c r="P13" s="13">
        <f>IF(L13=0,0,$F$7+1-L13)</f>
        <v>5</v>
      </c>
      <c r="Q13" s="10">
        <v>6</v>
      </c>
      <c r="T13" s="11"/>
      <c r="U13" s="13">
        <f t="shared" si="1"/>
        <v>5</v>
      </c>
      <c r="V13" s="37">
        <f t="shared" si="2"/>
        <v>18</v>
      </c>
      <c r="W13" s="37">
        <f t="shared" si="3"/>
        <v>4</v>
      </c>
      <c r="X13" s="23" t="str">
        <f t="shared" si="4"/>
        <v>Maximiliano Caro</v>
      </c>
      <c r="Y13" s="23" t="str">
        <f t="shared" si="5"/>
        <v>Team Diaz</v>
      </c>
    </row>
    <row r="14" spans="1:25" ht="22.5" customHeight="1">
      <c r="A14" s="57">
        <f t="shared" si="0"/>
        <v>5</v>
      </c>
      <c r="B14" s="154" t="s">
        <v>371</v>
      </c>
      <c r="C14" s="154" t="s">
        <v>367</v>
      </c>
      <c r="D14" s="53"/>
      <c r="E14" s="53"/>
      <c r="F14" s="44">
        <v>677</v>
      </c>
      <c r="G14" s="22"/>
      <c r="J14" s="11"/>
      <c r="K14" s="13">
        <f aca="true" t="shared" si="6" ref="K14:K19">IF(G14=0,0,$F$7+1-G14)</f>
        <v>0</v>
      </c>
      <c r="L14" s="22"/>
      <c r="O14" s="11"/>
      <c r="P14" s="13">
        <f aca="true" t="shared" si="7" ref="P14:P20">IF(L14=0,0,$F$7+1-L14)</f>
        <v>0</v>
      </c>
      <c r="Q14" s="10"/>
      <c r="T14" s="11"/>
      <c r="U14" s="13">
        <f t="shared" si="1"/>
        <v>0</v>
      </c>
      <c r="V14" s="37">
        <f t="shared" si="2"/>
        <v>0</v>
      </c>
      <c r="W14" s="37">
        <f t="shared" si="3"/>
        <v>0</v>
      </c>
      <c r="X14" s="23" t="str">
        <f t="shared" si="4"/>
        <v>Martin Silva</v>
      </c>
      <c r="Y14" s="23" t="str">
        <f t="shared" si="5"/>
        <v>Evolution</v>
      </c>
    </row>
    <row r="15" spans="1:25" ht="22.5" customHeight="1" thickBot="1">
      <c r="A15" s="58">
        <f t="shared" si="0"/>
        <v>6</v>
      </c>
      <c r="B15" s="154" t="s">
        <v>274</v>
      </c>
      <c r="C15" s="154" t="s">
        <v>137</v>
      </c>
      <c r="D15" s="53"/>
      <c r="E15" s="53"/>
      <c r="F15" s="44">
        <v>960</v>
      </c>
      <c r="G15" s="22">
        <v>4</v>
      </c>
      <c r="J15" s="11"/>
      <c r="K15" s="13">
        <f t="shared" si="6"/>
        <v>7</v>
      </c>
      <c r="L15" s="22">
        <v>5</v>
      </c>
      <c r="O15" s="11"/>
      <c r="P15" s="13">
        <f t="shared" si="7"/>
        <v>6</v>
      </c>
      <c r="Q15" s="10">
        <v>9</v>
      </c>
      <c r="T15" s="11"/>
      <c r="U15" s="13">
        <f t="shared" si="1"/>
        <v>2</v>
      </c>
      <c r="V15" s="37">
        <f t="shared" si="2"/>
        <v>15</v>
      </c>
      <c r="W15" s="37">
        <f t="shared" si="3"/>
        <v>6</v>
      </c>
      <c r="X15" s="23" t="str">
        <f t="shared" si="4"/>
        <v>Javier Ramos</v>
      </c>
      <c r="Y15" s="23" t="str">
        <f t="shared" si="5"/>
        <v>Puente Alto</v>
      </c>
    </row>
    <row r="16" spans="1:25" ht="22.5" customHeight="1">
      <c r="A16" s="57">
        <f t="shared" si="0"/>
        <v>7</v>
      </c>
      <c r="B16" s="154" t="s">
        <v>328</v>
      </c>
      <c r="C16" s="154" t="s">
        <v>137</v>
      </c>
      <c r="D16" s="53"/>
      <c r="E16" s="53"/>
      <c r="F16" s="44">
        <v>961</v>
      </c>
      <c r="G16" s="22">
        <v>7</v>
      </c>
      <c r="J16" s="11"/>
      <c r="K16" s="13">
        <f t="shared" si="6"/>
        <v>4</v>
      </c>
      <c r="L16" s="22"/>
      <c r="O16" s="11"/>
      <c r="P16" s="13">
        <f t="shared" si="7"/>
        <v>0</v>
      </c>
      <c r="Q16" s="10">
        <v>8</v>
      </c>
      <c r="T16" s="11"/>
      <c r="U16" s="13">
        <f t="shared" si="1"/>
        <v>3</v>
      </c>
      <c r="V16" s="37">
        <f t="shared" si="2"/>
        <v>7</v>
      </c>
      <c r="W16" s="37">
        <f t="shared" si="3"/>
        <v>9</v>
      </c>
      <c r="X16" s="23" t="str">
        <f t="shared" si="4"/>
        <v>Aron Gonzalez</v>
      </c>
      <c r="Y16" s="23" t="str">
        <f t="shared" si="5"/>
        <v>Puente Alto</v>
      </c>
    </row>
    <row r="17" spans="1:23" ht="22.5" customHeight="1" thickBot="1">
      <c r="A17" s="58">
        <f t="shared" si="0"/>
        <v>8</v>
      </c>
      <c r="B17" s="154" t="s">
        <v>275</v>
      </c>
      <c r="C17" s="154" t="s">
        <v>137</v>
      </c>
      <c r="D17" s="53"/>
      <c r="E17" s="53"/>
      <c r="F17" s="44">
        <v>970</v>
      </c>
      <c r="G17" s="22">
        <v>6</v>
      </c>
      <c r="J17" s="11"/>
      <c r="K17" s="13">
        <f t="shared" si="6"/>
        <v>5</v>
      </c>
      <c r="L17" s="22">
        <v>2</v>
      </c>
      <c r="O17" s="11"/>
      <c r="P17" s="13">
        <f t="shared" si="7"/>
        <v>9</v>
      </c>
      <c r="Q17" s="10">
        <v>5</v>
      </c>
      <c r="T17" s="11"/>
      <c r="U17" s="13">
        <f t="shared" si="1"/>
        <v>6</v>
      </c>
      <c r="V17" s="37">
        <f t="shared" si="2"/>
        <v>20</v>
      </c>
      <c r="W17" s="37">
        <f t="shared" si="3"/>
        <v>3</v>
      </c>
    </row>
    <row r="18" spans="1:23" ht="22.5" customHeight="1">
      <c r="A18" s="57">
        <f t="shared" si="0"/>
        <v>9</v>
      </c>
      <c r="B18" s="154" t="s">
        <v>333</v>
      </c>
      <c r="C18" s="154" t="s">
        <v>137</v>
      </c>
      <c r="D18" s="53"/>
      <c r="E18" s="53"/>
      <c r="F18" s="44">
        <v>972</v>
      </c>
      <c r="G18" s="22">
        <v>5</v>
      </c>
      <c r="J18" s="11"/>
      <c r="K18" s="13">
        <f t="shared" si="6"/>
        <v>6</v>
      </c>
      <c r="L18" s="22">
        <v>7</v>
      </c>
      <c r="O18" s="11"/>
      <c r="P18" s="13">
        <f t="shared" si="7"/>
        <v>4</v>
      </c>
      <c r="Q18" s="10">
        <v>7</v>
      </c>
      <c r="T18" s="11"/>
      <c r="U18" s="13">
        <f t="shared" si="1"/>
        <v>4</v>
      </c>
      <c r="V18" s="37">
        <f t="shared" si="2"/>
        <v>14</v>
      </c>
      <c r="W18" s="37">
        <f t="shared" si="3"/>
        <v>7</v>
      </c>
    </row>
    <row r="19" spans="1:23" ht="22.5" customHeight="1">
      <c r="A19" s="58">
        <f t="shared" si="0"/>
        <v>10</v>
      </c>
      <c r="B19" s="158" t="s">
        <v>257</v>
      </c>
      <c r="C19" s="158" t="s">
        <v>137</v>
      </c>
      <c r="D19" s="100"/>
      <c r="E19" s="100"/>
      <c r="F19" s="102">
        <v>978</v>
      </c>
      <c r="G19" s="22">
        <v>8</v>
      </c>
      <c r="J19" s="11"/>
      <c r="K19" s="13">
        <f t="shared" si="6"/>
        <v>3</v>
      </c>
      <c r="L19" s="22"/>
      <c r="O19" s="11"/>
      <c r="P19" s="13">
        <f t="shared" si="7"/>
        <v>0</v>
      </c>
      <c r="Q19" s="10">
        <v>2</v>
      </c>
      <c r="T19" s="11"/>
      <c r="U19" s="13">
        <f t="shared" si="1"/>
        <v>9</v>
      </c>
      <c r="V19" s="37">
        <f t="shared" si="2"/>
        <v>12</v>
      </c>
      <c r="W19" s="37">
        <f t="shared" si="3"/>
        <v>8</v>
      </c>
    </row>
    <row r="20" spans="1:23" ht="22.5" customHeight="1">
      <c r="A20" s="150"/>
      <c r="B20" s="158"/>
      <c r="C20" s="158"/>
      <c r="D20" s="100"/>
      <c r="E20" s="100"/>
      <c r="F20" s="102"/>
      <c r="G20" s="22"/>
      <c r="J20" s="11"/>
      <c r="K20" s="13"/>
      <c r="L20" s="22"/>
      <c r="O20" s="11"/>
      <c r="P20" s="13">
        <f t="shared" si="7"/>
        <v>0</v>
      </c>
      <c r="Q20" s="10"/>
      <c r="T20" s="11"/>
      <c r="U20" s="13">
        <f t="shared" si="1"/>
        <v>0</v>
      </c>
      <c r="V20" s="37">
        <f t="shared" si="2"/>
        <v>0</v>
      </c>
      <c r="W20" s="37">
        <f t="shared" si="3"/>
        <v>0</v>
      </c>
    </row>
    <row r="21" spans="1:25" ht="22.5" customHeight="1" thickBot="1">
      <c r="A21" s="54">
        <f>IF(B21&gt;0,#REF!+1,"")</f>
      </c>
      <c r="B21" s="142"/>
      <c r="C21" s="142"/>
      <c r="D21" s="92"/>
      <c r="E21" s="92"/>
      <c r="F21" s="98"/>
      <c r="G21" s="22"/>
      <c r="J21" s="11"/>
      <c r="K21" s="13">
        <f>IF(G21=0,0,$F$7+1-G21)</f>
        <v>0</v>
      </c>
      <c r="L21" s="22"/>
      <c r="O21" s="11"/>
      <c r="P21" s="13">
        <f>IF(L21=0,0,$F$7+1-L21)</f>
        <v>0</v>
      </c>
      <c r="Q21" s="10"/>
      <c r="T21" s="11"/>
      <c r="U21" s="13">
        <f>IF(Q21=0,0,$F$7+1-Q21)</f>
        <v>0</v>
      </c>
      <c r="V21" s="37">
        <f>K21+P21+U21</f>
        <v>0</v>
      </c>
      <c r="W21" s="37">
        <f>IF(V21=0,0,RANK(V21,$V$10:$V$21,0))</f>
        <v>0</v>
      </c>
      <c r="X21" s="23">
        <f t="shared" si="4"/>
        <v>0</v>
      </c>
      <c r="Y21" s="23">
        <f t="shared" si="5"/>
        <v>0</v>
      </c>
    </row>
    <row r="22" spans="7:23" ht="12.75">
      <c r="G22" s="83"/>
      <c r="H22" s="26"/>
      <c r="I22" s="26"/>
      <c r="J22" s="26"/>
      <c r="K22" s="84"/>
      <c r="L22" s="26"/>
      <c r="M22" s="26"/>
      <c r="N22" s="26"/>
      <c r="O22" s="26"/>
      <c r="P22" s="26"/>
      <c r="Q22" s="83"/>
      <c r="R22" s="26"/>
      <c r="S22" s="26"/>
      <c r="T22" s="26"/>
      <c r="U22" s="84"/>
      <c r="V22" s="28"/>
      <c r="W22" s="28"/>
    </row>
    <row r="23" spans="2:23" ht="12.75">
      <c r="B23" s="23" t="s">
        <v>5</v>
      </c>
      <c r="G23" s="30"/>
      <c r="H23" s="28"/>
      <c r="I23" s="28"/>
      <c r="J23" s="28"/>
      <c r="K23" s="85"/>
      <c r="L23" s="28"/>
      <c r="M23" s="28"/>
      <c r="N23" s="28"/>
      <c r="O23" s="28"/>
      <c r="P23" s="28"/>
      <c r="Q23" s="30"/>
      <c r="R23" s="28"/>
      <c r="S23" s="28"/>
      <c r="T23" s="28"/>
      <c r="U23" s="85"/>
      <c r="V23" s="28"/>
      <c r="W23" s="28"/>
    </row>
    <row r="24" spans="7:23" ht="12.75">
      <c r="G24" s="30"/>
      <c r="H24" s="28"/>
      <c r="I24" s="28"/>
      <c r="J24" s="28"/>
      <c r="K24" s="85"/>
      <c r="L24" s="28"/>
      <c r="M24" s="28"/>
      <c r="N24" s="28"/>
      <c r="O24" s="28"/>
      <c r="P24" s="28"/>
      <c r="Q24" s="30"/>
      <c r="R24" s="28"/>
      <c r="S24" s="28"/>
      <c r="T24" s="28"/>
      <c r="U24" s="85"/>
      <c r="V24" s="28"/>
      <c r="W24" s="28"/>
    </row>
    <row r="25" spans="2:23" ht="13.5" thickBot="1">
      <c r="B25" s="23" t="s">
        <v>6</v>
      </c>
      <c r="G25" s="86"/>
      <c r="H25" s="33"/>
      <c r="I25" s="33"/>
      <c r="J25" s="33"/>
      <c r="K25" s="87"/>
      <c r="L25" s="33"/>
      <c r="M25" s="33"/>
      <c r="N25" s="33"/>
      <c r="O25" s="33"/>
      <c r="P25" s="33"/>
      <c r="Q25" s="86"/>
      <c r="R25" s="33"/>
      <c r="S25" s="33"/>
      <c r="T25" s="33"/>
      <c r="U25" s="87"/>
      <c r="V25" s="28"/>
      <c r="W25" s="28"/>
    </row>
    <row r="26" spans="22:23" ht="12.75">
      <c r="V26" s="28"/>
      <c r="W26" s="28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23">
      <selection activeCell="F24" sqref="F24"/>
    </sheetView>
  </sheetViews>
  <sheetFormatPr defaultColWidth="11.421875" defaultRowHeight="12.75"/>
  <cols>
    <col min="1" max="1" width="5.00390625" style="5" bestFit="1" customWidth="1"/>
    <col min="2" max="2" width="29.28125" style="1" customWidth="1"/>
    <col min="3" max="3" width="27.140625" style="1" bestFit="1" customWidth="1"/>
    <col min="4" max="4" width="3.57421875" style="1" customWidth="1"/>
    <col min="5" max="5" width="5.00390625" style="5" bestFit="1" customWidth="1"/>
    <col min="6" max="6" width="29.28125" style="1" bestFit="1" customWidth="1"/>
    <col min="7" max="7" width="27.140625" style="1" customWidth="1"/>
    <col min="8" max="8" width="11.421875" style="1" customWidth="1"/>
    <col min="9" max="9" width="11.421875" style="6" customWidth="1"/>
    <col min="10" max="16384" width="11.421875" style="1" customWidth="1"/>
  </cols>
  <sheetData>
    <row r="1" spans="1:7" ht="15.75">
      <c r="A1" s="198" t="s">
        <v>9</v>
      </c>
      <c r="B1" s="198"/>
      <c r="C1" s="198"/>
      <c r="D1" s="198"/>
      <c r="E1" s="198"/>
      <c r="F1" s="198"/>
      <c r="G1" s="198"/>
    </row>
    <row r="2" spans="1:7" ht="15.75">
      <c r="A2" s="197"/>
      <c r="B2" s="197"/>
      <c r="C2" s="197"/>
      <c r="D2" s="197"/>
      <c r="E2" s="197"/>
      <c r="F2" s="197"/>
      <c r="G2" s="197"/>
    </row>
    <row r="3" spans="1:7" ht="15.75">
      <c r="A3" s="197" t="e">
        <f>#REF!</f>
        <v>#REF!</v>
      </c>
      <c r="B3" s="197"/>
      <c r="C3" s="197"/>
      <c r="D3" s="197"/>
      <c r="E3" s="197"/>
      <c r="F3" s="197"/>
      <c r="G3" s="197"/>
    </row>
    <row r="6" spans="1:7" ht="12.75">
      <c r="A6" s="189" t="s">
        <v>258</v>
      </c>
      <c r="B6" s="190"/>
      <c r="C6" s="191"/>
      <c r="E6" s="192" t="s">
        <v>259</v>
      </c>
      <c r="F6" s="192"/>
      <c r="G6" s="192"/>
    </row>
    <row r="7" spans="1:7" ht="12.75">
      <c r="A7" s="4" t="s">
        <v>10</v>
      </c>
      <c r="B7" s="2" t="s">
        <v>11</v>
      </c>
      <c r="C7" s="2" t="s">
        <v>20</v>
      </c>
      <c r="E7" s="4" t="s">
        <v>10</v>
      </c>
      <c r="F7" s="2" t="s">
        <v>11</v>
      </c>
      <c r="G7" s="2" t="s">
        <v>20</v>
      </c>
    </row>
    <row r="8" spans="1:9" s="3" customFormat="1" ht="20.25" customHeight="1">
      <c r="A8" s="64">
        <v>1</v>
      </c>
      <c r="B8" s="65" t="e">
        <f>#REF!</f>
        <v>#REF!</v>
      </c>
      <c r="C8" s="65" t="e">
        <f>#REF!</f>
        <v>#REF!</v>
      </c>
      <c r="D8" s="14"/>
      <c r="E8" s="64">
        <v>1</v>
      </c>
      <c r="F8" s="65" t="e">
        <f>VLOOKUP($A8,#REF!,2,FALSE)</f>
        <v>#REF!</v>
      </c>
      <c r="G8" s="65" t="e">
        <f>VLOOKUP($A8,#REF!,3,FALSE)</f>
        <v>#REF!</v>
      </c>
      <c r="I8" s="7"/>
    </row>
    <row r="9" spans="1:9" s="3" customFormat="1" ht="20.25" customHeight="1">
      <c r="A9" s="64">
        <v>2</v>
      </c>
      <c r="B9" s="65" t="e">
        <f>#REF!</f>
        <v>#REF!</v>
      </c>
      <c r="C9" s="65" t="e">
        <f>#REF!</f>
        <v>#REF!</v>
      </c>
      <c r="D9" s="14"/>
      <c r="E9" s="64">
        <v>2</v>
      </c>
      <c r="F9" s="65" t="e">
        <f>VLOOKUP($A9,#REF!,2,FALSE)</f>
        <v>#REF!</v>
      </c>
      <c r="G9" s="65" t="e">
        <f>VLOOKUP($A9,#REF!,3,FALSE)</f>
        <v>#REF!</v>
      </c>
      <c r="I9" s="7"/>
    </row>
    <row r="10" spans="1:9" s="3" customFormat="1" ht="20.25" customHeight="1">
      <c r="A10" s="64">
        <v>3</v>
      </c>
      <c r="B10" s="65" t="e">
        <f>#REF!</f>
        <v>#REF!</v>
      </c>
      <c r="C10" s="65" t="e">
        <f>#REF!</f>
        <v>#REF!</v>
      </c>
      <c r="D10" s="14"/>
      <c r="E10" s="64">
        <v>3</v>
      </c>
      <c r="F10" s="65" t="e">
        <f>VLOOKUP($A10,#REF!,2,FALSE)</f>
        <v>#REF!</v>
      </c>
      <c r="G10" s="65" t="e">
        <f>VLOOKUP($A10,#REF!,3,FALSE)</f>
        <v>#REF!</v>
      </c>
      <c r="I10" s="7"/>
    </row>
    <row r="11" spans="1:7" ht="12.75">
      <c r="A11" s="15"/>
      <c r="B11" s="41"/>
      <c r="C11" s="41"/>
      <c r="D11" s="41"/>
      <c r="E11" s="42"/>
      <c r="F11" s="41"/>
      <c r="G11" s="41"/>
    </row>
    <row r="12" spans="1:7" ht="12.75">
      <c r="A12" s="15"/>
      <c r="B12" s="16"/>
      <c r="C12" s="16"/>
      <c r="D12" s="16"/>
      <c r="E12" s="15"/>
      <c r="F12" s="16"/>
      <c r="G12" s="16"/>
    </row>
    <row r="13" spans="1:7" ht="12.75">
      <c r="A13" s="193" t="s">
        <v>263</v>
      </c>
      <c r="B13" s="194"/>
      <c r="C13" s="195"/>
      <c r="D13" s="16"/>
      <c r="E13" s="196" t="s">
        <v>264</v>
      </c>
      <c r="F13" s="196"/>
      <c r="G13" s="196"/>
    </row>
    <row r="14" spans="1:7" ht="12.75">
      <c r="A14" s="17" t="s">
        <v>10</v>
      </c>
      <c r="B14" s="18" t="s">
        <v>11</v>
      </c>
      <c r="C14" s="18" t="s">
        <v>20</v>
      </c>
      <c r="D14" s="16"/>
      <c r="E14" s="17" t="s">
        <v>10</v>
      </c>
      <c r="F14" s="18" t="s">
        <v>11</v>
      </c>
      <c r="G14" s="18" t="s">
        <v>20</v>
      </c>
    </row>
    <row r="15" spans="1:9" s="3" customFormat="1" ht="20.25" customHeight="1">
      <c r="A15" s="64">
        <v>1</v>
      </c>
      <c r="B15" s="65" t="e">
        <f>VLOOKUP($A15,'Juvenil Damas'!$Q$10:$S$61,2,FALSE)</f>
        <v>#N/A</v>
      </c>
      <c r="C15" s="65" t="e">
        <f>VLOOKUP($A15,'Juvenil Damas'!$Q$10:$S$61,3,FALSE)</f>
        <v>#N/A</v>
      </c>
      <c r="D15" s="14"/>
      <c r="E15" s="64">
        <v>1</v>
      </c>
      <c r="F15" s="65" t="e">
        <f>VLOOKUP($A15,'JUVENIL VARONES'!$Q$10:$S$42,2,FALSE)</f>
        <v>#N/A</v>
      </c>
      <c r="G15" s="65" t="e">
        <f>VLOOKUP($A15,'JUVENIL VARONES'!$Q$10:$S$42,3,FALSE)</f>
        <v>#N/A</v>
      </c>
      <c r="I15" s="7"/>
    </row>
    <row r="16" spans="1:9" s="3" customFormat="1" ht="20.25" customHeight="1">
      <c r="A16" s="64">
        <v>2</v>
      </c>
      <c r="B16" s="65" t="e">
        <f>VLOOKUP($A16,'Juvenil Damas'!$Q$10:$S$61,2,FALSE)</f>
        <v>#N/A</v>
      </c>
      <c r="C16" s="65" t="e">
        <f>VLOOKUP($A16,'Juvenil Damas'!$Q$10:$S$61,3,FALSE)</f>
        <v>#N/A</v>
      </c>
      <c r="D16" s="14"/>
      <c r="E16" s="64">
        <v>2</v>
      </c>
      <c r="F16" s="65" t="e">
        <f>VLOOKUP($A16,'JUVENIL VARONES'!$Q$10:$S$49,2,FALSE)</f>
        <v>#N/A</v>
      </c>
      <c r="G16" s="65" t="e">
        <f>VLOOKUP($A16,'JUVENIL VARONES'!$Q$10:$S$42,3,FALSE)</f>
        <v>#N/A</v>
      </c>
      <c r="I16" s="7"/>
    </row>
    <row r="17" spans="1:9" s="3" customFormat="1" ht="20.25" customHeight="1">
      <c r="A17" s="64">
        <v>3</v>
      </c>
      <c r="B17" s="65" t="e">
        <f>VLOOKUP($A17,'Juvenil Damas'!$Q$10:$S$61,2,FALSE)</f>
        <v>#N/A</v>
      </c>
      <c r="C17" s="65" t="e">
        <f>VLOOKUP($A17,'Juvenil Damas'!$Q$10:$S$61,3,FALSE)</f>
        <v>#N/A</v>
      </c>
      <c r="D17" s="14"/>
      <c r="E17" s="64">
        <v>3</v>
      </c>
      <c r="F17" s="65" t="e">
        <f>VLOOKUP($A17,'JUVENIL VARONES'!$Q$10:$S$49,2,FALSE)</f>
        <v>#N/A</v>
      </c>
      <c r="G17" s="65" t="e">
        <f>VLOOKUP($A17,'JUVENIL VARONES'!$Q$10:$S$42,3,FALSE)</f>
        <v>#N/A</v>
      </c>
      <c r="I17" s="7"/>
    </row>
    <row r="18" spans="1:9" ht="15.75">
      <c r="A18" s="15"/>
      <c r="B18" s="16"/>
      <c r="C18" s="16"/>
      <c r="D18" s="16"/>
      <c r="E18" s="15"/>
      <c r="F18" s="16"/>
      <c r="G18" s="16"/>
      <c r="I18" s="7"/>
    </row>
    <row r="19" spans="1:9" ht="15.75">
      <c r="A19" s="15"/>
      <c r="B19" s="16"/>
      <c r="C19" s="16"/>
      <c r="D19" s="16"/>
      <c r="E19" s="15"/>
      <c r="F19" s="16"/>
      <c r="G19" s="16"/>
      <c r="I19" s="7"/>
    </row>
    <row r="20" spans="1:7" ht="12.75">
      <c r="A20" s="193" t="s">
        <v>42</v>
      </c>
      <c r="B20" s="194"/>
      <c r="C20" s="195"/>
      <c r="D20" s="16"/>
      <c r="E20" s="196" t="s">
        <v>43</v>
      </c>
      <c r="F20" s="196"/>
      <c r="G20" s="196"/>
    </row>
    <row r="21" spans="1:7" ht="12.75">
      <c r="A21" s="17" t="s">
        <v>10</v>
      </c>
      <c r="B21" s="18" t="s">
        <v>11</v>
      </c>
      <c r="C21" s="18" t="s">
        <v>20</v>
      </c>
      <c r="D21" s="16"/>
      <c r="E21" s="17" t="s">
        <v>10</v>
      </c>
      <c r="F21" s="18" t="s">
        <v>11</v>
      </c>
      <c r="G21" s="18" t="s">
        <v>20</v>
      </c>
    </row>
    <row r="22" spans="1:9" s="3" customFormat="1" ht="20.25" customHeight="1">
      <c r="A22" s="64">
        <v>1</v>
      </c>
      <c r="B22" s="65" t="str">
        <f>VLOOKUP($A22,'DAMAS PRE JUVENIL'!$W$10:$Y$49,2,FALSE)</f>
        <v>Catalina Cavieres</v>
      </c>
      <c r="C22" s="65" t="str">
        <f>VLOOKUP($A22,'DAMAS PRE JUVENIL'!$W$10:$Y$49,3,FALSE)</f>
        <v>RPA</v>
      </c>
      <c r="D22" s="14"/>
      <c r="E22" s="64">
        <v>1</v>
      </c>
      <c r="F22" s="65" t="str">
        <f>VLOOKUP($A22,'VARONES PRE JUVENIL'!$W$10:$Y$30,2,FALSE)</f>
        <v>Mauricio Muñoz</v>
      </c>
      <c r="G22" s="65" t="str">
        <f>VLOOKUP($A22,'VARONES PRE JUVENIL'!$W$10:$Y$30,3,FALSE)</f>
        <v>Escuela Nacional</v>
      </c>
      <c r="I22" s="6"/>
    </row>
    <row r="23" spans="1:9" s="3" customFormat="1" ht="20.25" customHeight="1">
      <c r="A23" s="64">
        <v>2</v>
      </c>
      <c r="B23" s="65" t="str">
        <f>VLOOKUP($A23,'DAMAS PRE JUVENIL'!$W$10:$Y$49,2,FALSE)</f>
        <v>Valentina Soto</v>
      </c>
      <c r="C23" s="65" t="str">
        <f>VLOOKUP($A23,'DAMAS PRE JUVENIL'!$W$10:$Y$49,3,FALSE)</f>
        <v>RPA</v>
      </c>
      <c r="D23" s="14"/>
      <c r="E23" s="64">
        <v>2</v>
      </c>
      <c r="F23" s="65" t="e">
        <f>VLOOKUP($A23,'VARONES PRE JUVENIL'!$W$10:$Y$30,2,FALSE)</f>
        <v>#N/A</v>
      </c>
      <c r="G23" s="65" t="e">
        <f>VLOOKUP($A23,'VARONES PRE JUVENIL'!$W$10:$Y$30,3,FALSE)</f>
        <v>#N/A</v>
      </c>
      <c r="I23" s="6"/>
    </row>
    <row r="24" spans="1:9" s="3" customFormat="1" ht="20.25" customHeight="1">
      <c r="A24" s="64">
        <v>3</v>
      </c>
      <c r="B24" s="65" t="str">
        <f>VLOOKUP($A24,'DAMAS PRE JUVENIL'!$W$10:$Y$49,2,FALSE)</f>
        <v>Martina Gonzalez</v>
      </c>
      <c r="C24" s="65" t="str">
        <f>VLOOKUP($A24,'DAMAS PRE JUVENIL'!$W$10:$Y$49,3,FALSE)</f>
        <v>RPA</v>
      </c>
      <c r="D24" s="14"/>
      <c r="E24" s="64">
        <v>3</v>
      </c>
      <c r="F24" s="65" t="str">
        <f>VLOOKUP($A24,'VARONES PRE JUVENIL'!$W$10:$Y$30,2,FALSE)</f>
        <v>Marcos Ruiz</v>
      </c>
      <c r="G24" s="65" t="str">
        <f>VLOOKUP($A24,'VARONES PRE JUVENIL'!$W$10:$Y$30,3,FALSE)</f>
        <v>Escuela Nacional</v>
      </c>
      <c r="I24" s="7"/>
    </row>
    <row r="25" spans="1:9" ht="15.75">
      <c r="A25" s="15"/>
      <c r="B25" s="16"/>
      <c r="C25" s="16"/>
      <c r="D25" s="16"/>
      <c r="E25" s="15"/>
      <c r="F25" s="16"/>
      <c r="G25" s="16"/>
      <c r="I25" s="7"/>
    </row>
    <row r="26" spans="1:9" ht="15.75">
      <c r="A26" s="15"/>
      <c r="B26" s="16"/>
      <c r="C26" s="16"/>
      <c r="D26" s="16"/>
      <c r="E26" s="15"/>
      <c r="F26" s="16"/>
      <c r="G26" s="16"/>
      <c r="I26" s="7"/>
    </row>
    <row r="27" spans="1:7" ht="12.75">
      <c r="A27" s="193" t="s">
        <v>44</v>
      </c>
      <c r="B27" s="194"/>
      <c r="C27" s="195"/>
      <c r="D27" s="16"/>
      <c r="E27" s="193" t="s">
        <v>45</v>
      </c>
      <c r="F27" s="194"/>
      <c r="G27" s="195"/>
    </row>
    <row r="28" spans="1:7" ht="12.75">
      <c r="A28" s="17" t="s">
        <v>10</v>
      </c>
      <c r="B28" s="18" t="s">
        <v>11</v>
      </c>
      <c r="C28" s="18" t="s">
        <v>20</v>
      </c>
      <c r="D28" s="16"/>
      <c r="E28" s="17" t="s">
        <v>10</v>
      </c>
      <c r="F28" s="18" t="s">
        <v>11</v>
      </c>
      <c r="G28" s="18" t="s">
        <v>20</v>
      </c>
    </row>
    <row r="29" spans="1:9" s="3" customFormat="1" ht="20.25" customHeight="1">
      <c r="A29" s="64">
        <v>1</v>
      </c>
      <c r="B29" s="65" t="str">
        <f>VLOOKUP($A29,3ºD!$W$10:$Y$32,2,FALSE)</f>
        <v>Martina Naranjo</v>
      </c>
      <c r="C29" s="65" t="str">
        <f>VLOOKUP($A29,3ºD!$W$10:$Y$32,3,FALSE)</f>
        <v>Escuela Nacional</v>
      </c>
      <c r="D29" s="14"/>
      <c r="E29" s="64">
        <v>1</v>
      </c>
      <c r="F29" s="65" t="str">
        <f>VLOOKUP($A29,3ºV!$W$10:$Y$28,2,FALSE)</f>
        <v>Joaquin Arrouch</v>
      </c>
      <c r="G29" s="65" t="str">
        <f>VLOOKUP($A29,3ºV!$W$10:$Y$28,3,FALSE)</f>
        <v>Leones Rojos</v>
      </c>
      <c r="I29" s="6"/>
    </row>
    <row r="30" spans="1:9" s="3" customFormat="1" ht="20.25" customHeight="1">
      <c r="A30" s="64">
        <v>2</v>
      </c>
      <c r="B30" s="65" t="str">
        <f>VLOOKUP($A30,3ºD!$W$10:$Y$32,2,FALSE)</f>
        <v>Javiera Pinochet</v>
      </c>
      <c r="C30" s="65" t="str">
        <f>VLOOKUP($A30,3ºD!$W$10:$Y$32,3,FALSE)</f>
        <v>Escuela Nacional</v>
      </c>
      <c r="D30" s="14"/>
      <c r="E30" s="64">
        <v>2</v>
      </c>
      <c r="F30" s="65" t="str">
        <f>VLOOKUP($A30,3ºV!$W$10:$Y$28,2,FALSE)</f>
        <v>Gabriel Reyes</v>
      </c>
      <c r="G30" s="65" t="str">
        <f>VLOOKUP($A30,3ºV!$W$10:$Y$28,3,FALSE)</f>
        <v>Escuela Nacional</v>
      </c>
      <c r="I30" s="6"/>
    </row>
    <row r="31" spans="1:9" s="3" customFormat="1" ht="20.25" customHeight="1">
      <c r="A31" s="64">
        <v>3</v>
      </c>
      <c r="B31" s="65" t="str">
        <f>3ºD!B33</f>
        <v>Martina Lobos</v>
      </c>
      <c r="C31" s="65" t="str">
        <f>3ºD!C33</f>
        <v>Power Wheels</v>
      </c>
      <c r="D31" s="14"/>
      <c r="E31" s="64">
        <v>3</v>
      </c>
      <c r="F31" s="65" t="str">
        <f>VLOOKUP($A31,3ºV!$W$10:$Y$28,2,FALSE)</f>
        <v>Fernando Perez</v>
      </c>
      <c r="G31" s="65" t="str">
        <f>VLOOKUP($A31,3ºV!$W$10:$Y$28,3,FALSE)</f>
        <v>Rocket Roller Race</v>
      </c>
      <c r="I31" s="6"/>
    </row>
    <row r="32" spans="1:7" ht="12.75">
      <c r="A32" s="15"/>
      <c r="B32" s="16"/>
      <c r="C32" s="16"/>
      <c r="D32" s="16"/>
      <c r="E32" s="15"/>
      <c r="F32" s="16"/>
      <c r="G32" s="16"/>
    </row>
    <row r="33" spans="1:7" ht="12.75">
      <c r="A33" s="15"/>
      <c r="B33" s="16"/>
      <c r="C33" s="16"/>
      <c r="D33" s="16"/>
      <c r="E33" s="15"/>
      <c r="F33" s="16"/>
      <c r="G33" s="16"/>
    </row>
    <row r="34" spans="1:7" ht="12.75">
      <c r="A34" s="193" t="s">
        <v>46</v>
      </c>
      <c r="B34" s="194"/>
      <c r="C34" s="195"/>
      <c r="D34" s="16"/>
      <c r="E34" s="193" t="s">
        <v>47</v>
      </c>
      <c r="F34" s="194"/>
      <c r="G34" s="195"/>
    </row>
    <row r="35" spans="1:7" ht="12.75">
      <c r="A35" s="17" t="s">
        <v>10</v>
      </c>
      <c r="B35" s="18" t="s">
        <v>11</v>
      </c>
      <c r="C35" s="18" t="s">
        <v>20</v>
      </c>
      <c r="D35" s="16"/>
      <c r="E35" s="17" t="s">
        <v>10</v>
      </c>
      <c r="F35" s="18" t="s">
        <v>11</v>
      </c>
      <c r="G35" s="18" t="s">
        <v>20</v>
      </c>
    </row>
    <row r="36" spans="1:9" s="3" customFormat="1" ht="20.25" customHeight="1">
      <c r="A36" s="64">
        <v>1</v>
      </c>
      <c r="B36" s="65" t="str">
        <f>VLOOKUP($A36,4ºD!$W$10:$Y$33,2,FALSE)</f>
        <v>Josefa Espinoza</v>
      </c>
      <c r="C36" s="65" t="str">
        <f>VLOOKUP($A36,4ºD!$W$10:$Y$33,3,FALSE)</f>
        <v>Universitario</v>
      </c>
      <c r="D36" s="14"/>
      <c r="E36" s="64">
        <v>1</v>
      </c>
      <c r="F36" s="65" t="str">
        <f>VLOOKUP($A36,4ºV!$W$10:$Y$23,2,FALSE)</f>
        <v>Vicente Guerrero</v>
      </c>
      <c r="G36" s="65" t="str">
        <f>VLOOKUP($A36,4ºV!$W$10:$Y$23,3,FALSE)</f>
        <v>Leones Rojos</v>
      </c>
      <c r="I36" s="6"/>
    </row>
    <row r="37" spans="1:9" s="3" customFormat="1" ht="20.25" customHeight="1">
      <c r="A37" s="64">
        <v>2</v>
      </c>
      <c r="B37" s="65">
        <f>VLOOKUP($A37,4ºD!$W$10:$Y$33,2,FALSE)</f>
        <v>0</v>
      </c>
      <c r="C37" s="65">
        <f>VLOOKUP($A37,4ºD!$W$10:$Y$33,3,FALSE)</f>
        <v>0</v>
      </c>
      <c r="D37" s="14"/>
      <c r="E37" s="64">
        <v>2</v>
      </c>
      <c r="F37" s="65" t="str">
        <f>VLOOKUP($A37,4ºV!$W$10:$Y$23,2,FALSE)</f>
        <v>Gian Celedon</v>
      </c>
      <c r="G37" s="65" t="str">
        <f>VLOOKUP($A37,4ºV!$W$10:$Y$23,3,FALSE)</f>
        <v>Leones Rojos</v>
      </c>
      <c r="I37" s="6"/>
    </row>
    <row r="38" spans="1:9" s="3" customFormat="1" ht="20.25" customHeight="1">
      <c r="A38" s="64">
        <v>3</v>
      </c>
      <c r="B38" s="65" t="str">
        <f>VLOOKUP($A38,4ºD!$W$10:$Y$33,2,FALSE)</f>
        <v>Amanda Ortiz</v>
      </c>
      <c r="C38" s="65" t="str">
        <f>VLOOKUP($A38,4ºD!$W$10:$Y$33,3,FALSE)</f>
        <v>Leones Rojos</v>
      </c>
      <c r="D38" s="14"/>
      <c r="E38" s="64">
        <v>3</v>
      </c>
      <c r="F38" s="65">
        <f>VLOOKUP($A38,4ºV!$W$10:$Y$23,2,FALSE)</f>
        <v>0</v>
      </c>
      <c r="G38" s="65">
        <f>VLOOKUP($A38,4ºV!$W$10:$Y$23,3,FALSE)</f>
        <v>0</v>
      </c>
      <c r="I38" s="6"/>
    </row>
    <row r="39" spans="1:7" ht="12.75">
      <c r="A39" s="15"/>
      <c r="B39" s="16"/>
      <c r="C39" s="16"/>
      <c r="D39" s="16"/>
      <c r="E39" s="15"/>
      <c r="F39" s="16"/>
      <c r="G39" s="16"/>
    </row>
    <row r="40" spans="1:7" ht="12.75">
      <c r="A40" s="189" t="s">
        <v>260</v>
      </c>
      <c r="B40" s="190"/>
      <c r="C40" s="191"/>
      <c r="E40" s="192" t="s">
        <v>261</v>
      </c>
      <c r="F40" s="192"/>
      <c r="G40" s="192"/>
    </row>
    <row r="41" spans="1:7" ht="12.75">
      <c r="A41" s="4" t="s">
        <v>10</v>
      </c>
      <c r="B41" s="2" t="s">
        <v>11</v>
      </c>
      <c r="C41" s="2" t="s">
        <v>20</v>
      </c>
      <c r="E41" s="4" t="s">
        <v>10</v>
      </c>
      <c r="F41" s="2" t="s">
        <v>11</v>
      </c>
      <c r="G41" s="2" t="s">
        <v>20</v>
      </c>
    </row>
    <row r="42" spans="1:7" ht="15.75">
      <c r="A42" s="64">
        <v>1</v>
      </c>
      <c r="B42" s="65" t="str">
        <f>'AD DAMAS'!B16</f>
        <v>Josefa Silva</v>
      </c>
      <c r="C42" s="65" t="str">
        <f>'AD DAMAS'!C16</f>
        <v>Renegados</v>
      </c>
      <c r="D42" s="14"/>
      <c r="E42" s="64">
        <v>1</v>
      </c>
      <c r="F42" s="65" t="str">
        <f>'AD VARONES'!B14</f>
        <v>Nelson Escobar</v>
      </c>
      <c r="G42" s="65" t="str">
        <f>'AD VARONES'!C14</f>
        <v>Renegados</v>
      </c>
    </row>
    <row r="43" spans="1:7" ht="15.75">
      <c r="A43" s="64">
        <v>2</v>
      </c>
      <c r="B43" s="65" t="str">
        <f>'AD DAMAS'!B10</f>
        <v>Janinne Ibañez</v>
      </c>
      <c r="C43" s="65" t="str">
        <f>'AD DAMAS'!C10</f>
        <v>Universitario</v>
      </c>
      <c r="D43" s="14"/>
      <c r="E43" s="64">
        <v>2</v>
      </c>
      <c r="F43" s="65" t="str">
        <f>'AD VARONES'!B28</f>
        <v>Camilo Diaz</v>
      </c>
      <c r="G43" s="65" t="str">
        <f>'AD VARONES'!C28</f>
        <v>Team Diaz</v>
      </c>
    </row>
    <row r="44" spans="1:7" ht="15.75">
      <c r="A44" s="64">
        <v>3</v>
      </c>
      <c r="B44" s="65" t="str">
        <f>'AD DAMAS'!B20</f>
        <v>Estefania Nuñez</v>
      </c>
      <c r="C44" s="65" t="str">
        <f>'AD DAMAS'!C20</f>
        <v>Diego Portales</v>
      </c>
      <c r="D44" s="14"/>
      <c r="E44" s="64">
        <v>3</v>
      </c>
      <c r="F44" s="65" t="str">
        <f>'AD VARONES'!B31</f>
        <v>Pablo Mora</v>
      </c>
      <c r="G44" s="65" t="str">
        <f>'AD VARONES'!C31</f>
        <v>Leones Rojos</v>
      </c>
    </row>
  </sheetData>
  <sheetProtection/>
  <mergeCells count="15">
    <mergeCell ref="A2:G2"/>
    <mergeCell ref="A27:C27"/>
    <mergeCell ref="E27:G27"/>
    <mergeCell ref="A1:G1"/>
    <mergeCell ref="A3:G3"/>
    <mergeCell ref="A6:C6"/>
    <mergeCell ref="E6:G6"/>
    <mergeCell ref="A13:C13"/>
    <mergeCell ref="A40:C40"/>
    <mergeCell ref="E40:G40"/>
    <mergeCell ref="A20:C20"/>
    <mergeCell ref="E20:G20"/>
    <mergeCell ref="E13:G13"/>
    <mergeCell ref="A34:C34"/>
    <mergeCell ref="E34:G34"/>
  </mergeCells>
  <printOptions horizontalCentered="1" verticalCentered="1"/>
  <pageMargins left="0" right="0" top="0" bottom="0" header="0" footer="0"/>
  <pageSetup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34">
      <selection activeCell="N41" sqref="N41"/>
    </sheetView>
  </sheetViews>
  <sheetFormatPr defaultColWidth="9.140625" defaultRowHeight="12.75"/>
  <cols>
    <col min="1" max="1" width="3.28125" style="23" customWidth="1"/>
    <col min="2" max="2" width="23.140625" style="23" customWidth="1"/>
    <col min="3" max="3" width="20.7109375" style="23" bestFit="1" customWidth="1"/>
    <col min="4" max="4" width="21.57421875" style="23" hidden="1" customWidth="1"/>
    <col min="5" max="5" width="4.00390625" style="23" bestFit="1" customWidth="1"/>
    <col min="6" max="6" width="8.57421875" style="23" customWidth="1"/>
    <col min="7" max="7" width="9.140625" style="103" customWidth="1"/>
    <col min="8" max="8" width="11.00390625" style="103" customWidth="1"/>
    <col min="9" max="10" width="9.140625" style="103" customWidth="1"/>
    <col min="11" max="11" width="10.8515625" style="103" customWidth="1"/>
    <col min="12" max="13" width="9.140625" style="103" customWidth="1"/>
    <col min="14" max="14" width="10.8515625" style="103" customWidth="1"/>
    <col min="15" max="15" width="9.140625" style="103" customWidth="1"/>
    <col min="16" max="16" width="8.7109375" style="103" bestFit="1" customWidth="1"/>
    <col min="17" max="17" width="10.57421875" style="103" customWidth="1"/>
    <col min="18" max="18" width="6.7109375" style="103" bestFit="1" customWidth="1"/>
    <col min="19" max="19" width="0" style="23" hidden="1" customWidth="1"/>
    <col min="20" max="16384" width="9.140625" style="23" customWidth="1"/>
  </cols>
  <sheetData>
    <row r="1" ht="3.75" customHeight="1"/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ht="1.5" customHeight="1"/>
    <row r="5" ht="15">
      <c r="A5" s="72" t="s">
        <v>365</v>
      </c>
    </row>
    <row r="6" ht="15.75" thickBot="1">
      <c r="A6" s="72"/>
    </row>
    <row r="7" spans="3:18" ht="13.5" thickBot="1">
      <c r="C7" s="73" t="s">
        <v>8</v>
      </c>
      <c r="D7" s="74"/>
      <c r="E7" s="74"/>
      <c r="F7" s="146">
        <v>42</v>
      </c>
      <c r="G7" s="73" t="s">
        <v>12</v>
      </c>
      <c r="H7" s="176">
        <v>16.11</v>
      </c>
      <c r="I7" s="177"/>
      <c r="J7" s="73" t="s">
        <v>12</v>
      </c>
      <c r="K7" s="176"/>
      <c r="L7" s="177"/>
      <c r="M7" s="73" t="s">
        <v>12</v>
      </c>
      <c r="N7" s="176"/>
      <c r="O7" s="177"/>
      <c r="P7" s="73" t="s">
        <v>12</v>
      </c>
      <c r="Q7" s="176" t="s">
        <v>431</v>
      </c>
      <c r="R7" s="177"/>
    </row>
    <row r="8" spans="7:18" ht="30" customHeight="1" thickBot="1">
      <c r="G8" s="178" t="s">
        <v>399</v>
      </c>
      <c r="H8" s="179"/>
      <c r="I8" s="180"/>
      <c r="J8" s="178" t="s">
        <v>419</v>
      </c>
      <c r="K8" s="179"/>
      <c r="L8" s="180"/>
      <c r="M8" s="178" t="s">
        <v>414</v>
      </c>
      <c r="N8" s="179"/>
      <c r="O8" s="179"/>
      <c r="P8" s="178" t="s">
        <v>415</v>
      </c>
      <c r="Q8" s="179"/>
      <c r="R8" s="180"/>
    </row>
    <row r="9" spans="1:20" s="69" customFormat="1" ht="13.5" thickBot="1">
      <c r="A9" s="110"/>
      <c r="B9" s="76" t="s">
        <v>0</v>
      </c>
      <c r="C9" s="77" t="s">
        <v>19</v>
      </c>
      <c r="D9" s="78"/>
      <c r="E9" s="78"/>
      <c r="F9" s="78" t="s">
        <v>1</v>
      </c>
      <c r="G9" s="76" t="s">
        <v>2</v>
      </c>
      <c r="H9" s="77" t="s">
        <v>3</v>
      </c>
      <c r="I9" s="79" t="s">
        <v>4</v>
      </c>
      <c r="J9" s="76" t="s">
        <v>2</v>
      </c>
      <c r="K9" s="77" t="s">
        <v>3</v>
      </c>
      <c r="L9" s="79" t="s">
        <v>4</v>
      </c>
      <c r="M9" s="76" t="s">
        <v>2</v>
      </c>
      <c r="N9" s="77" t="s">
        <v>3</v>
      </c>
      <c r="O9" s="79" t="s">
        <v>4</v>
      </c>
      <c r="P9" s="76" t="s">
        <v>2</v>
      </c>
      <c r="Q9" s="77" t="s">
        <v>3</v>
      </c>
      <c r="R9" s="79" t="s">
        <v>4</v>
      </c>
      <c r="T9" s="23"/>
    </row>
    <row r="10" spans="1:18" ht="21.75" customHeight="1">
      <c r="A10" s="57">
        <f aca="true" t="shared" si="0" ref="A10:A52">IF(B10&gt;0,A9+1,"")</f>
        <v>1</v>
      </c>
      <c r="B10" s="106" t="s">
        <v>57</v>
      </c>
      <c r="C10" s="106" t="s">
        <v>28</v>
      </c>
      <c r="D10" s="106"/>
      <c r="E10" s="107" t="s">
        <v>39</v>
      </c>
      <c r="F10" s="108">
        <v>17</v>
      </c>
      <c r="G10" s="122"/>
      <c r="H10" s="12"/>
      <c r="I10" s="51">
        <f>IF(G10=0,0,$F$7+1-G10)</f>
        <v>0</v>
      </c>
      <c r="J10" s="40"/>
      <c r="K10" s="12"/>
      <c r="L10" s="145">
        <f aca="true" t="shared" si="1" ref="L10:L24">IF(J10=0,0,$F$7+1-J10)</f>
        <v>0</v>
      </c>
      <c r="M10" s="40"/>
      <c r="N10" s="12"/>
      <c r="O10" s="145">
        <f aca="true" t="shared" si="2" ref="O10:O15">IF(M10=0,0,$F$7+1-M10)</f>
        <v>0</v>
      </c>
      <c r="P10" s="40"/>
      <c r="Q10" s="12"/>
      <c r="R10" s="51">
        <f aca="true" t="shared" si="3" ref="R10:R15">IF(P10=0,0,$F$7+1-P10)</f>
        <v>0</v>
      </c>
    </row>
    <row r="11" spans="1:18" ht="21.75" customHeight="1">
      <c r="A11" s="58">
        <f t="shared" si="0"/>
        <v>2</v>
      </c>
      <c r="B11" s="151" t="s">
        <v>63</v>
      </c>
      <c r="C11" s="151" t="s">
        <v>21</v>
      </c>
      <c r="D11" s="151"/>
      <c r="E11" s="152" t="s">
        <v>39</v>
      </c>
      <c r="F11" s="153">
        <v>43</v>
      </c>
      <c r="G11" s="122"/>
      <c r="H11" s="12"/>
      <c r="I11" s="51">
        <f>IF(G11=0,0,$F$7+1-G11)</f>
        <v>0</v>
      </c>
      <c r="J11" s="40">
        <v>17</v>
      </c>
      <c r="K11" s="12"/>
      <c r="L11" s="145">
        <f t="shared" si="1"/>
        <v>26</v>
      </c>
      <c r="M11" s="40"/>
      <c r="N11" s="12"/>
      <c r="O11" s="145">
        <f t="shared" si="2"/>
        <v>0</v>
      </c>
      <c r="P11" s="40">
        <v>6</v>
      </c>
      <c r="Q11" s="12"/>
      <c r="R11" s="51">
        <f t="shared" si="3"/>
        <v>37</v>
      </c>
    </row>
    <row r="12" spans="1:18" ht="21.75" customHeight="1">
      <c r="A12" s="58">
        <f t="shared" si="0"/>
        <v>3</v>
      </c>
      <c r="B12" s="151" t="s">
        <v>351</v>
      </c>
      <c r="C12" s="151" t="s">
        <v>21</v>
      </c>
      <c r="D12" s="151"/>
      <c r="E12" s="152" t="s">
        <v>39</v>
      </c>
      <c r="F12" s="153">
        <v>58</v>
      </c>
      <c r="G12" s="122"/>
      <c r="H12" s="12"/>
      <c r="I12" s="51">
        <f>IF(G12=0,0,$F$7+1-G12)</f>
        <v>0</v>
      </c>
      <c r="J12" s="40">
        <v>24</v>
      </c>
      <c r="K12" s="12"/>
      <c r="L12" s="145">
        <f t="shared" si="1"/>
        <v>19</v>
      </c>
      <c r="M12" s="40"/>
      <c r="N12" s="12"/>
      <c r="O12" s="145">
        <f t="shared" si="2"/>
        <v>0</v>
      </c>
      <c r="P12" s="40"/>
      <c r="Q12" s="12"/>
      <c r="R12" s="51">
        <f t="shared" si="3"/>
        <v>0</v>
      </c>
    </row>
    <row r="13" spans="1:18" ht="21.75" customHeight="1">
      <c r="A13" s="58">
        <f t="shared" si="0"/>
        <v>4</v>
      </c>
      <c r="B13" s="151" t="s">
        <v>82</v>
      </c>
      <c r="C13" s="151" t="s">
        <v>90</v>
      </c>
      <c r="D13" s="151"/>
      <c r="E13" s="154" t="s">
        <v>39</v>
      </c>
      <c r="F13" s="153">
        <v>100</v>
      </c>
      <c r="G13" s="122">
        <v>1</v>
      </c>
      <c r="H13" s="12" t="s">
        <v>417</v>
      </c>
      <c r="I13" s="51">
        <f>IF(G13=0,0,$F$7+1-G13)</f>
        <v>42</v>
      </c>
      <c r="J13" s="40"/>
      <c r="K13" s="12"/>
      <c r="L13" s="145">
        <f t="shared" si="1"/>
        <v>0</v>
      </c>
      <c r="M13" s="40"/>
      <c r="N13" s="12"/>
      <c r="O13" s="145">
        <f t="shared" si="2"/>
        <v>0</v>
      </c>
      <c r="P13" s="40"/>
      <c r="Q13" s="12"/>
      <c r="R13" s="51">
        <f t="shared" si="3"/>
        <v>0</v>
      </c>
    </row>
    <row r="14" spans="1:18" ht="21.75" customHeight="1">
      <c r="A14" s="58">
        <f t="shared" si="0"/>
        <v>5</v>
      </c>
      <c r="B14" s="151" t="s">
        <v>312</v>
      </c>
      <c r="C14" s="151" t="s">
        <v>90</v>
      </c>
      <c r="D14" s="151"/>
      <c r="E14" s="154" t="s">
        <v>39</v>
      </c>
      <c r="F14" s="153">
        <v>107</v>
      </c>
      <c r="G14" s="122">
        <v>11</v>
      </c>
      <c r="H14" s="12" t="s">
        <v>418</v>
      </c>
      <c r="I14" s="51">
        <f aca="true" t="shared" si="4" ref="I14:I52">IF(G14=0,0,$F$7+1-G14)</f>
        <v>32</v>
      </c>
      <c r="J14" s="40">
        <v>25</v>
      </c>
      <c r="K14" s="12"/>
      <c r="L14" s="145">
        <f t="shared" si="1"/>
        <v>18</v>
      </c>
      <c r="M14" s="40">
        <v>12</v>
      </c>
      <c r="N14" s="12"/>
      <c r="O14" s="145">
        <f t="shared" si="2"/>
        <v>31</v>
      </c>
      <c r="P14" s="40">
        <v>21</v>
      </c>
      <c r="Q14" s="12"/>
      <c r="R14" s="51">
        <f t="shared" si="3"/>
        <v>22</v>
      </c>
    </row>
    <row r="15" spans="1:18" ht="21.75" customHeight="1">
      <c r="A15" s="58">
        <f t="shared" si="0"/>
        <v>6</v>
      </c>
      <c r="B15" s="154" t="s">
        <v>27</v>
      </c>
      <c r="C15" s="154" t="s">
        <v>26</v>
      </c>
      <c r="D15" s="53"/>
      <c r="E15" s="154" t="s">
        <v>39</v>
      </c>
      <c r="F15" s="44">
        <v>120</v>
      </c>
      <c r="G15" s="122"/>
      <c r="H15" s="12"/>
      <c r="I15" s="51">
        <f t="shared" si="4"/>
        <v>0</v>
      </c>
      <c r="J15" s="40"/>
      <c r="K15" s="12"/>
      <c r="L15" s="145">
        <f t="shared" si="1"/>
        <v>0</v>
      </c>
      <c r="M15" s="40"/>
      <c r="N15" s="12"/>
      <c r="O15" s="145">
        <f t="shared" si="2"/>
        <v>0</v>
      </c>
      <c r="P15" s="40">
        <v>20</v>
      </c>
      <c r="Q15" s="12"/>
      <c r="R15" s="51">
        <f t="shared" si="3"/>
        <v>23</v>
      </c>
    </row>
    <row r="16" spans="1:18" ht="21.75" customHeight="1">
      <c r="A16" s="58">
        <f t="shared" si="0"/>
        <v>7</v>
      </c>
      <c r="B16" s="151" t="s">
        <v>78</v>
      </c>
      <c r="C16" s="151" t="s">
        <v>26</v>
      </c>
      <c r="D16" s="151"/>
      <c r="E16" s="152" t="s">
        <v>39</v>
      </c>
      <c r="F16" s="153">
        <v>121</v>
      </c>
      <c r="G16" s="122"/>
      <c r="H16" s="12"/>
      <c r="I16" s="51">
        <f t="shared" si="4"/>
        <v>0</v>
      </c>
      <c r="J16" s="172">
        <v>5</v>
      </c>
      <c r="K16" s="12"/>
      <c r="L16" s="145">
        <f t="shared" si="1"/>
        <v>38</v>
      </c>
      <c r="M16" s="40"/>
      <c r="N16" s="12"/>
      <c r="O16" s="145">
        <f>IF(M16=0,0,$F$7+1-M16)</f>
        <v>0</v>
      </c>
      <c r="P16" s="40">
        <v>5</v>
      </c>
      <c r="Q16" s="12"/>
      <c r="R16" s="51">
        <f>IF(P16=0,0,$F$7+1-P16)</f>
        <v>38</v>
      </c>
    </row>
    <row r="17" spans="1:18" ht="21.75" customHeight="1">
      <c r="A17" s="58">
        <f t="shared" si="0"/>
        <v>8</v>
      </c>
      <c r="B17" s="151" t="s">
        <v>135</v>
      </c>
      <c r="C17" s="151" t="s">
        <v>26</v>
      </c>
      <c r="D17" s="151"/>
      <c r="E17" s="152" t="s">
        <v>39</v>
      </c>
      <c r="F17" s="153">
        <v>122</v>
      </c>
      <c r="G17" s="122"/>
      <c r="H17" s="12"/>
      <c r="I17" s="51">
        <f t="shared" si="4"/>
        <v>0</v>
      </c>
      <c r="J17" s="40">
        <v>23</v>
      </c>
      <c r="K17" s="12"/>
      <c r="L17" s="145">
        <f t="shared" si="1"/>
        <v>20</v>
      </c>
      <c r="M17" s="40"/>
      <c r="N17" s="12"/>
      <c r="O17" s="145">
        <f>IF(M17=0,0,$F$7+1-M17)</f>
        <v>0</v>
      </c>
      <c r="P17" s="40">
        <v>17</v>
      </c>
      <c r="Q17" s="12"/>
      <c r="R17" s="51">
        <f>IF(P17=0,0,$F$7+1-P17)</f>
        <v>26</v>
      </c>
    </row>
    <row r="18" spans="1:18" ht="21.75" customHeight="1">
      <c r="A18" s="58">
        <f t="shared" si="0"/>
        <v>9</v>
      </c>
      <c r="B18" s="151" t="s">
        <v>56</v>
      </c>
      <c r="C18" s="151" t="s">
        <v>26</v>
      </c>
      <c r="D18" s="151"/>
      <c r="E18" s="152" t="s">
        <v>39</v>
      </c>
      <c r="F18" s="153">
        <v>123</v>
      </c>
      <c r="G18" s="122"/>
      <c r="H18" s="12"/>
      <c r="I18" s="51">
        <f t="shared" si="4"/>
        <v>0</v>
      </c>
      <c r="J18" s="40"/>
      <c r="K18" s="12"/>
      <c r="L18" s="145">
        <f t="shared" si="1"/>
        <v>0</v>
      </c>
      <c r="M18" s="40"/>
      <c r="N18" s="12"/>
      <c r="O18" s="145">
        <f>IF(M18=0,0,$F$7+1-M18)</f>
        <v>0</v>
      </c>
      <c r="P18" s="40"/>
      <c r="Q18" s="12"/>
      <c r="R18" s="51">
        <f>IF(P18=0,0,$F$7+1-P18)</f>
        <v>0</v>
      </c>
    </row>
    <row r="19" spans="1:18" ht="21.75" customHeight="1">
      <c r="A19" s="58">
        <f t="shared" si="0"/>
        <v>10</v>
      </c>
      <c r="B19" s="151" t="s">
        <v>29</v>
      </c>
      <c r="C19" s="151" t="s">
        <v>26</v>
      </c>
      <c r="D19" s="151"/>
      <c r="E19" s="152" t="s">
        <v>39</v>
      </c>
      <c r="F19" s="153">
        <v>131</v>
      </c>
      <c r="G19" s="122"/>
      <c r="H19" s="12"/>
      <c r="I19" s="51">
        <f t="shared" si="4"/>
        <v>0</v>
      </c>
      <c r="J19" s="40">
        <v>9</v>
      </c>
      <c r="K19" s="12"/>
      <c r="L19" s="145">
        <f t="shared" si="1"/>
        <v>34</v>
      </c>
      <c r="M19" s="40"/>
      <c r="N19" s="12"/>
      <c r="O19" s="145">
        <f>IF(M19=0,0,$F$7+1-M19)</f>
        <v>0</v>
      </c>
      <c r="P19" s="40"/>
      <c r="Q19" s="12"/>
      <c r="R19" s="51">
        <f>IF(P19=0,0,$F$7+1-P19)</f>
        <v>0</v>
      </c>
    </row>
    <row r="20" spans="1:18" ht="21.75" customHeight="1">
      <c r="A20" s="58">
        <f t="shared" si="0"/>
        <v>11</v>
      </c>
      <c r="B20" s="154" t="s">
        <v>71</v>
      </c>
      <c r="C20" s="154" t="s">
        <v>26</v>
      </c>
      <c r="D20" s="53"/>
      <c r="E20" s="154" t="s">
        <v>39</v>
      </c>
      <c r="F20" s="44">
        <v>133</v>
      </c>
      <c r="G20" s="122">
        <v>5</v>
      </c>
      <c r="H20" s="12">
        <v>17.42</v>
      </c>
      <c r="I20" s="51">
        <f t="shared" si="4"/>
        <v>38</v>
      </c>
      <c r="J20" s="40">
        <v>12</v>
      </c>
      <c r="K20" s="12"/>
      <c r="L20" s="145">
        <f t="shared" si="1"/>
        <v>31</v>
      </c>
      <c r="M20" s="40">
        <v>2</v>
      </c>
      <c r="N20" s="12"/>
      <c r="O20" s="145">
        <f>IF(M20=0,0,$F$7+1-M20)</f>
        <v>41</v>
      </c>
      <c r="P20" s="40"/>
      <c r="Q20" s="12"/>
      <c r="R20" s="51">
        <f>IF(P20=0,0,$F$7+1-P20)</f>
        <v>0</v>
      </c>
    </row>
    <row r="21" spans="1:18" ht="21.75" customHeight="1">
      <c r="A21" s="58">
        <f t="shared" si="0"/>
        <v>12</v>
      </c>
      <c r="B21" s="151" t="s">
        <v>58</v>
      </c>
      <c r="C21" s="151" t="s">
        <v>26</v>
      </c>
      <c r="D21" s="151"/>
      <c r="E21" s="152" t="s">
        <v>39</v>
      </c>
      <c r="F21" s="153">
        <v>134</v>
      </c>
      <c r="G21" s="122"/>
      <c r="H21" s="12"/>
      <c r="I21" s="51">
        <f t="shared" si="4"/>
        <v>0</v>
      </c>
      <c r="J21" s="40">
        <v>6</v>
      </c>
      <c r="K21" s="36"/>
      <c r="L21" s="145">
        <f t="shared" si="1"/>
        <v>37</v>
      </c>
      <c r="M21" s="40"/>
      <c r="N21" s="36"/>
      <c r="O21" s="145">
        <f aca="true" t="shared" si="5" ref="O21:O52">IF(M21=0,0,$F$7+1-M21)</f>
        <v>0</v>
      </c>
      <c r="P21" s="40">
        <v>7</v>
      </c>
      <c r="Q21" s="36"/>
      <c r="R21" s="51">
        <f aca="true" t="shared" si="6" ref="R21:R52">IF(P21=0,0,$F$7+1-P21)</f>
        <v>36</v>
      </c>
    </row>
    <row r="22" spans="1:18" ht="21.75" customHeight="1">
      <c r="A22" s="58">
        <f t="shared" si="0"/>
        <v>13</v>
      </c>
      <c r="B22" s="151" t="s">
        <v>144</v>
      </c>
      <c r="C22" s="151" t="s">
        <v>26</v>
      </c>
      <c r="D22" s="151"/>
      <c r="E22" s="152" t="s">
        <v>39</v>
      </c>
      <c r="F22" s="153">
        <v>135</v>
      </c>
      <c r="G22" s="122"/>
      <c r="H22" s="12"/>
      <c r="I22" s="51">
        <f t="shared" si="4"/>
        <v>0</v>
      </c>
      <c r="J22" s="40"/>
      <c r="K22" s="12"/>
      <c r="L22" s="145">
        <f t="shared" si="1"/>
        <v>0</v>
      </c>
      <c r="M22" s="40"/>
      <c r="N22" s="12"/>
      <c r="O22" s="145">
        <f t="shared" si="5"/>
        <v>0</v>
      </c>
      <c r="P22" s="40"/>
      <c r="Q22" s="12"/>
      <c r="R22" s="51">
        <f t="shared" si="6"/>
        <v>0</v>
      </c>
    </row>
    <row r="23" spans="1:18" ht="21.75" customHeight="1">
      <c r="A23" s="58">
        <f t="shared" si="0"/>
        <v>14</v>
      </c>
      <c r="B23" s="151" t="s">
        <v>30</v>
      </c>
      <c r="C23" s="151" t="s">
        <v>26</v>
      </c>
      <c r="D23" s="151"/>
      <c r="E23" s="152" t="s">
        <v>39</v>
      </c>
      <c r="F23" s="153">
        <v>136</v>
      </c>
      <c r="G23" s="122"/>
      <c r="H23" s="12"/>
      <c r="I23" s="51">
        <f t="shared" si="4"/>
        <v>0</v>
      </c>
      <c r="J23" s="40">
        <v>10</v>
      </c>
      <c r="K23" s="12"/>
      <c r="L23" s="145">
        <f t="shared" si="1"/>
        <v>33</v>
      </c>
      <c r="M23" s="40"/>
      <c r="N23" s="12"/>
      <c r="O23" s="145">
        <f t="shared" si="5"/>
        <v>0</v>
      </c>
      <c r="P23" s="40">
        <v>12</v>
      </c>
      <c r="Q23" s="12"/>
      <c r="R23" s="51">
        <f t="shared" si="6"/>
        <v>31</v>
      </c>
    </row>
    <row r="24" spans="1:18" ht="21.75" customHeight="1">
      <c r="A24" s="58">
        <f t="shared" si="0"/>
        <v>15</v>
      </c>
      <c r="B24" s="151" t="s">
        <v>79</v>
      </c>
      <c r="C24" s="151" t="s">
        <v>22</v>
      </c>
      <c r="D24" s="151"/>
      <c r="E24" s="152" t="s">
        <v>39</v>
      </c>
      <c r="F24" s="153">
        <v>144</v>
      </c>
      <c r="G24" s="122"/>
      <c r="H24" s="12"/>
      <c r="I24" s="51">
        <f t="shared" si="4"/>
        <v>0</v>
      </c>
      <c r="J24" s="40">
        <v>13</v>
      </c>
      <c r="K24" s="12"/>
      <c r="L24" s="145">
        <f t="shared" si="1"/>
        <v>30</v>
      </c>
      <c r="M24" s="40"/>
      <c r="N24" s="12"/>
      <c r="O24" s="145">
        <f t="shared" si="5"/>
        <v>0</v>
      </c>
      <c r="P24" s="40">
        <v>16</v>
      </c>
      <c r="Q24" s="12"/>
      <c r="R24" s="51">
        <f t="shared" si="6"/>
        <v>27</v>
      </c>
    </row>
    <row r="25" spans="1:18" ht="21.75" customHeight="1">
      <c r="A25" s="58">
        <f t="shared" si="0"/>
        <v>16</v>
      </c>
      <c r="B25" s="151" t="s">
        <v>297</v>
      </c>
      <c r="C25" s="151" t="s">
        <v>22</v>
      </c>
      <c r="D25" s="151"/>
      <c r="E25" s="152" t="s">
        <v>39</v>
      </c>
      <c r="F25" s="153">
        <v>145</v>
      </c>
      <c r="G25" s="122"/>
      <c r="H25" s="12"/>
      <c r="I25" s="51">
        <f t="shared" si="4"/>
        <v>0</v>
      </c>
      <c r="J25" s="40"/>
      <c r="K25" s="12"/>
      <c r="L25" s="145">
        <f aca="true" t="shared" si="7" ref="L25:L52">IF(J25=0,0,$F$7+1-J25)</f>
        <v>0</v>
      </c>
      <c r="M25" s="40"/>
      <c r="N25" s="12"/>
      <c r="O25" s="145">
        <f t="shared" si="5"/>
        <v>0</v>
      </c>
      <c r="P25" s="40"/>
      <c r="Q25" s="12"/>
      <c r="R25" s="51">
        <f t="shared" si="6"/>
        <v>0</v>
      </c>
    </row>
    <row r="26" spans="1:18" ht="21.75" customHeight="1">
      <c r="A26" s="58">
        <f t="shared" si="0"/>
        <v>17</v>
      </c>
      <c r="B26" s="151" t="s">
        <v>296</v>
      </c>
      <c r="C26" s="151" t="s">
        <v>22</v>
      </c>
      <c r="D26" s="151"/>
      <c r="E26" s="154" t="s">
        <v>39</v>
      </c>
      <c r="F26" s="153">
        <v>154</v>
      </c>
      <c r="G26" s="122"/>
      <c r="H26" s="12"/>
      <c r="I26" s="51">
        <f t="shared" si="4"/>
        <v>0</v>
      </c>
      <c r="J26" s="40">
        <v>26</v>
      </c>
      <c r="K26" s="12"/>
      <c r="L26" s="145">
        <f t="shared" si="7"/>
        <v>17</v>
      </c>
      <c r="M26" s="40"/>
      <c r="N26" s="12"/>
      <c r="O26" s="145">
        <f t="shared" si="5"/>
        <v>0</v>
      </c>
      <c r="P26" s="40">
        <v>19</v>
      </c>
      <c r="Q26" s="12"/>
      <c r="R26" s="51">
        <f t="shared" si="6"/>
        <v>24</v>
      </c>
    </row>
    <row r="27" spans="1:18" ht="21.75" customHeight="1">
      <c r="A27" s="58">
        <f t="shared" si="0"/>
        <v>18</v>
      </c>
      <c r="B27" s="151" t="s">
        <v>175</v>
      </c>
      <c r="C27" s="151" t="s">
        <v>232</v>
      </c>
      <c r="D27" s="151"/>
      <c r="E27" s="154" t="s">
        <v>39</v>
      </c>
      <c r="F27" s="153">
        <v>171</v>
      </c>
      <c r="G27" s="122">
        <v>7</v>
      </c>
      <c r="H27" s="12" t="s">
        <v>420</v>
      </c>
      <c r="I27" s="51">
        <f t="shared" si="4"/>
        <v>36</v>
      </c>
      <c r="J27" s="40"/>
      <c r="K27" s="12"/>
      <c r="L27" s="145">
        <f t="shared" si="7"/>
        <v>0</v>
      </c>
      <c r="M27" s="40">
        <v>5</v>
      </c>
      <c r="N27" s="12"/>
      <c r="O27" s="145">
        <f t="shared" si="5"/>
        <v>38</v>
      </c>
      <c r="P27" s="40"/>
      <c r="Q27" s="12"/>
      <c r="R27" s="51">
        <f t="shared" si="6"/>
        <v>0</v>
      </c>
    </row>
    <row r="28" spans="1:18" ht="21.75" customHeight="1">
      <c r="A28" s="58">
        <f t="shared" si="0"/>
        <v>19</v>
      </c>
      <c r="B28" s="151" t="s">
        <v>253</v>
      </c>
      <c r="C28" s="151" t="s">
        <v>232</v>
      </c>
      <c r="D28" s="151"/>
      <c r="E28" s="152" t="s">
        <v>39</v>
      </c>
      <c r="F28" s="153">
        <v>177</v>
      </c>
      <c r="G28" s="122"/>
      <c r="H28" s="12"/>
      <c r="I28" s="51">
        <f t="shared" si="4"/>
        <v>0</v>
      </c>
      <c r="J28" s="40">
        <v>4</v>
      </c>
      <c r="K28" s="12"/>
      <c r="L28" s="145">
        <f t="shared" si="7"/>
        <v>39</v>
      </c>
      <c r="M28" s="40"/>
      <c r="N28" s="12"/>
      <c r="O28" s="145">
        <f t="shared" si="5"/>
        <v>0</v>
      </c>
      <c r="P28" s="40">
        <v>4</v>
      </c>
      <c r="Q28" s="12"/>
      <c r="R28" s="51">
        <f t="shared" si="6"/>
        <v>39</v>
      </c>
    </row>
    <row r="29" spans="1:18" ht="21.75" customHeight="1">
      <c r="A29" s="58">
        <f t="shared" si="0"/>
        <v>20</v>
      </c>
      <c r="B29" s="151" t="s">
        <v>59</v>
      </c>
      <c r="C29" s="151" t="s">
        <v>23</v>
      </c>
      <c r="D29" s="151"/>
      <c r="E29" s="152" t="s">
        <v>39</v>
      </c>
      <c r="F29" s="153">
        <v>203</v>
      </c>
      <c r="G29" s="122"/>
      <c r="H29" s="12"/>
      <c r="I29" s="51">
        <f t="shared" si="4"/>
        <v>0</v>
      </c>
      <c r="J29" s="40">
        <v>8</v>
      </c>
      <c r="K29" s="12"/>
      <c r="L29" s="145">
        <f t="shared" si="7"/>
        <v>35</v>
      </c>
      <c r="M29" s="40"/>
      <c r="N29" s="12"/>
      <c r="O29" s="145">
        <f t="shared" si="5"/>
        <v>0</v>
      </c>
      <c r="P29" s="40">
        <v>8</v>
      </c>
      <c r="Q29" s="12"/>
      <c r="R29" s="51">
        <f t="shared" si="6"/>
        <v>35</v>
      </c>
    </row>
    <row r="30" spans="1:18" ht="21.75" customHeight="1">
      <c r="A30" s="58">
        <f t="shared" si="0"/>
        <v>21</v>
      </c>
      <c r="B30" s="151" t="s">
        <v>254</v>
      </c>
      <c r="C30" s="151" t="s">
        <v>23</v>
      </c>
      <c r="D30" s="151"/>
      <c r="E30" s="152" t="s">
        <v>39</v>
      </c>
      <c r="F30" s="153">
        <v>212</v>
      </c>
      <c r="G30" s="122"/>
      <c r="H30" s="12"/>
      <c r="I30" s="51">
        <f t="shared" si="4"/>
        <v>0</v>
      </c>
      <c r="J30" s="40"/>
      <c r="K30" s="12"/>
      <c r="L30" s="145">
        <f t="shared" si="7"/>
        <v>0</v>
      </c>
      <c r="M30" s="40"/>
      <c r="N30" s="12"/>
      <c r="O30" s="145">
        <f t="shared" si="5"/>
        <v>0</v>
      </c>
      <c r="P30" s="40"/>
      <c r="Q30" s="12"/>
      <c r="R30" s="51">
        <f t="shared" si="6"/>
        <v>0</v>
      </c>
    </row>
    <row r="31" spans="1:18" ht="21.75" customHeight="1">
      <c r="A31" s="58">
        <f t="shared" si="0"/>
        <v>22</v>
      </c>
      <c r="B31" s="151" t="s">
        <v>255</v>
      </c>
      <c r="C31" s="151" t="s">
        <v>23</v>
      </c>
      <c r="D31" s="151"/>
      <c r="E31" s="152" t="s">
        <v>39</v>
      </c>
      <c r="F31" s="153">
        <v>216</v>
      </c>
      <c r="G31" s="122"/>
      <c r="H31" s="12"/>
      <c r="I31" s="51">
        <f t="shared" si="4"/>
        <v>0</v>
      </c>
      <c r="J31" s="40">
        <v>21</v>
      </c>
      <c r="K31" s="12"/>
      <c r="L31" s="145">
        <f t="shared" si="7"/>
        <v>22</v>
      </c>
      <c r="M31" s="40">
        <v>11</v>
      </c>
      <c r="N31" s="12"/>
      <c r="O31" s="145">
        <f t="shared" si="5"/>
        <v>32</v>
      </c>
      <c r="P31" s="40">
        <v>10</v>
      </c>
      <c r="Q31" s="12"/>
      <c r="R31" s="51">
        <f t="shared" si="6"/>
        <v>33</v>
      </c>
    </row>
    <row r="32" spans="1:18" ht="21.75" customHeight="1">
      <c r="A32" s="58">
        <f t="shared" si="0"/>
        <v>23</v>
      </c>
      <c r="B32" s="151" t="s">
        <v>145</v>
      </c>
      <c r="C32" s="151" t="s">
        <v>24</v>
      </c>
      <c r="D32" s="151"/>
      <c r="E32" s="152" t="s">
        <v>39</v>
      </c>
      <c r="F32" s="153">
        <v>245</v>
      </c>
      <c r="G32" s="122"/>
      <c r="H32" s="36"/>
      <c r="I32" s="51">
        <f t="shared" si="4"/>
        <v>0</v>
      </c>
      <c r="J32" s="40">
        <v>19</v>
      </c>
      <c r="K32" s="12"/>
      <c r="L32" s="145">
        <f t="shared" si="7"/>
        <v>24</v>
      </c>
      <c r="M32" s="40"/>
      <c r="N32" s="12"/>
      <c r="O32" s="145">
        <f t="shared" si="5"/>
        <v>0</v>
      </c>
      <c r="P32" s="40">
        <v>14</v>
      </c>
      <c r="Q32" s="12"/>
      <c r="R32" s="51">
        <f t="shared" si="6"/>
        <v>29</v>
      </c>
    </row>
    <row r="33" spans="1:18" ht="21.75" customHeight="1">
      <c r="A33" s="58">
        <f t="shared" si="0"/>
        <v>24</v>
      </c>
      <c r="B33" s="154" t="s">
        <v>174</v>
      </c>
      <c r="C33" s="154" t="s">
        <v>24</v>
      </c>
      <c r="D33" s="53"/>
      <c r="E33" s="154" t="s">
        <v>39</v>
      </c>
      <c r="F33" s="44">
        <v>250</v>
      </c>
      <c r="G33" s="141">
        <v>14</v>
      </c>
      <c r="H33" s="31">
        <v>18.31</v>
      </c>
      <c r="I33" s="51">
        <f t="shared" si="4"/>
        <v>29</v>
      </c>
      <c r="J33" s="129">
        <v>20</v>
      </c>
      <c r="K33" s="31"/>
      <c r="L33" s="145">
        <f t="shared" si="7"/>
        <v>23</v>
      </c>
      <c r="M33" s="129">
        <v>10</v>
      </c>
      <c r="N33" s="31"/>
      <c r="O33" s="145">
        <f t="shared" si="5"/>
        <v>33</v>
      </c>
      <c r="P33" s="129">
        <v>15</v>
      </c>
      <c r="Q33" s="31"/>
      <c r="R33" s="51">
        <f t="shared" si="6"/>
        <v>28</v>
      </c>
    </row>
    <row r="34" spans="1:18" ht="21.75" customHeight="1">
      <c r="A34" s="58">
        <f t="shared" si="0"/>
        <v>25</v>
      </c>
      <c r="B34" s="151" t="s">
        <v>81</v>
      </c>
      <c r="C34" s="151" t="s">
        <v>101</v>
      </c>
      <c r="D34" s="151"/>
      <c r="E34" s="154" t="s">
        <v>39</v>
      </c>
      <c r="F34" s="153">
        <v>268</v>
      </c>
      <c r="G34" s="141">
        <v>10</v>
      </c>
      <c r="H34" s="31">
        <v>17.98</v>
      </c>
      <c r="I34" s="51">
        <f t="shared" si="4"/>
        <v>33</v>
      </c>
      <c r="J34" s="129"/>
      <c r="K34" s="31"/>
      <c r="L34" s="145">
        <f t="shared" si="7"/>
        <v>0</v>
      </c>
      <c r="M34" s="129"/>
      <c r="N34" s="31"/>
      <c r="O34" s="145">
        <f t="shared" si="5"/>
        <v>0</v>
      </c>
      <c r="P34" s="129"/>
      <c r="Q34" s="31"/>
      <c r="R34" s="51">
        <f t="shared" si="6"/>
        <v>0</v>
      </c>
    </row>
    <row r="35" spans="1:18" ht="21.75" customHeight="1">
      <c r="A35" s="58">
        <f t="shared" si="0"/>
        <v>26</v>
      </c>
      <c r="B35" s="151" t="s">
        <v>262</v>
      </c>
      <c r="C35" s="151" t="s">
        <v>344</v>
      </c>
      <c r="D35" s="151"/>
      <c r="E35" s="152" t="s">
        <v>39</v>
      </c>
      <c r="F35" s="153">
        <v>370</v>
      </c>
      <c r="G35" s="141">
        <v>15</v>
      </c>
      <c r="H35" s="31">
        <v>18.46</v>
      </c>
      <c r="I35" s="51">
        <f t="shared" si="4"/>
        <v>28</v>
      </c>
      <c r="J35" s="129">
        <v>22</v>
      </c>
      <c r="K35" s="31"/>
      <c r="L35" s="145">
        <f t="shared" si="7"/>
        <v>21</v>
      </c>
      <c r="M35" s="129">
        <v>9</v>
      </c>
      <c r="N35" s="31"/>
      <c r="O35" s="145">
        <f t="shared" si="5"/>
        <v>34</v>
      </c>
      <c r="P35" s="129">
        <v>18</v>
      </c>
      <c r="Q35" s="31"/>
      <c r="R35" s="51">
        <f t="shared" si="6"/>
        <v>25</v>
      </c>
    </row>
    <row r="36" spans="1:18" ht="21.75" customHeight="1">
      <c r="A36" s="58">
        <f t="shared" si="0"/>
        <v>27</v>
      </c>
      <c r="B36" s="151" t="s">
        <v>303</v>
      </c>
      <c r="C36" s="151" t="s">
        <v>131</v>
      </c>
      <c r="D36" s="151"/>
      <c r="E36" s="152" t="s">
        <v>39</v>
      </c>
      <c r="F36" s="153">
        <v>483</v>
      </c>
      <c r="G36" s="141"/>
      <c r="H36" s="31"/>
      <c r="I36" s="51">
        <f t="shared" si="4"/>
        <v>0</v>
      </c>
      <c r="J36" s="129"/>
      <c r="K36" s="31"/>
      <c r="L36" s="145">
        <f t="shared" si="7"/>
        <v>0</v>
      </c>
      <c r="M36" s="129"/>
      <c r="N36" s="31"/>
      <c r="O36" s="145">
        <f t="shared" si="5"/>
        <v>0</v>
      </c>
      <c r="P36" s="129"/>
      <c r="Q36" s="31"/>
      <c r="R36" s="51">
        <f t="shared" si="6"/>
        <v>0</v>
      </c>
    </row>
    <row r="37" spans="1:18" ht="21.75" customHeight="1">
      <c r="A37" s="58">
        <f t="shared" si="0"/>
        <v>28</v>
      </c>
      <c r="B37" s="151" t="s">
        <v>140</v>
      </c>
      <c r="C37" s="151" t="s">
        <v>139</v>
      </c>
      <c r="D37" s="151"/>
      <c r="E37" s="154" t="s">
        <v>39</v>
      </c>
      <c r="F37" s="153">
        <v>588</v>
      </c>
      <c r="G37" s="141">
        <v>17</v>
      </c>
      <c r="H37" s="31">
        <v>23.14</v>
      </c>
      <c r="I37" s="51">
        <f t="shared" si="4"/>
        <v>26</v>
      </c>
      <c r="J37" s="129"/>
      <c r="K37" s="31"/>
      <c r="L37" s="145">
        <f t="shared" si="7"/>
        <v>0</v>
      </c>
      <c r="M37" s="129">
        <v>13</v>
      </c>
      <c r="N37" s="31"/>
      <c r="O37" s="145">
        <f t="shared" si="5"/>
        <v>30</v>
      </c>
      <c r="P37" s="129"/>
      <c r="Q37" s="31"/>
      <c r="R37" s="51">
        <f t="shared" si="6"/>
        <v>0</v>
      </c>
    </row>
    <row r="38" spans="1:18" ht="21.75" customHeight="1">
      <c r="A38" s="58">
        <f t="shared" si="0"/>
        <v>29</v>
      </c>
      <c r="B38" s="155" t="s">
        <v>370</v>
      </c>
      <c r="C38" s="151" t="s">
        <v>367</v>
      </c>
      <c r="D38" s="151"/>
      <c r="E38" s="154" t="s">
        <v>39</v>
      </c>
      <c r="F38" s="153">
        <v>677</v>
      </c>
      <c r="G38" s="141"/>
      <c r="H38" s="31"/>
      <c r="I38" s="51">
        <f t="shared" si="4"/>
        <v>0</v>
      </c>
      <c r="J38" s="129"/>
      <c r="K38" s="31"/>
      <c r="L38" s="145">
        <f t="shared" si="7"/>
        <v>0</v>
      </c>
      <c r="M38" s="129"/>
      <c r="N38" s="31"/>
      <c r="O38" s="145">
        <f t="shared" si="5"/>
        <v>0</v>
      </c>
      <c r="P38" s="129"/>
      <c r="Q38" s="31"/>
      <c r="R38" s="51">
        <f t="shared" si="6"/>
        <v>0</v>
      </c>
    </row>
    <row r="39" spans="1:18" ht="21.75" customHeight="1">
      <c r="A39" s="58">
        <f t="shared" si="0"/>
        <v>30</v>
      </c>
      <c r="B39" s="151" t="s">
        <v>146</v>
      </c>
      <c r="C39" s="151" t="s">
        <v>64</v>
      </c>
      <c r="D39" s="151"/>
      <c r="E39" s="152" t="s">
        <v>39</v>
      </c>
      <c r="F39" s="153">
        <v>731</v>
      </c>
      <c r="G39" s="141">
        <v>16</v>
      </c>
      <c r="H39" s="31">
        <v>19.9</v>
      </c>
      <c r="I39" s="51">
        <f t="shared" si="4"/>
        <v>27</v>
      </c>
      <c r="J39" s="129">
        <v>18</v>
      </c>
      <c r="K39" s="31"/>
      <c r="L39" s="145">
        <f t="shared" si="7"/>
        <v>25</v>
      </c>
      <c r="M39" s="129"/>
      <c r="N39" s="31"/>
      <c r="O39" s="145">
        <f t="shared" si="5"/>
        <v>0</v>
      </c>
      <c r="P39" s="129"/>
      <c r="Q39" s="31"/>
      <c r="R39" s="51">
        <f t="shared" si="6"/>
        <v>0</v>
      </c>
    </row>
    <row r="40" spans="1:18" ht="21.75" customHeight="1">
      <c r="A40" s="58">
        <f t="shared" si="0"/>
        <v>31</v>
      </c>
      <c r="B40" s="151" t="s">
        <v>80</v>
      </c>
      <c r="C40" s="151" t="s">
        <v>64</v>
      </c>
      <c r="D40" s="151"/>
      <c r="E40" s="152" t="s">
        <v>39</v>
      </c>
      <c r="F40" s="153">
        <v>735</v>
      </c>
      <c r="G40" s="141">
        <v>4</v>
      </c>
      <c r="H40" s="31">
        <v>17.34</v>
      </c>
      <c r="I40" s="51">
        <f t="shared" si="4"/>
        <v>39</v>
      </c>
      <c r="J40" s="129">
        <v>7</v>
      </c>
      <c r="K40" s="31"/>
      <c r="L40" s="145">
        <f t="shared" si="7"/>
        <v>36</v>
      </c>
      <c r="M40" s="129">
        <v>4</v>
      </c>
      <c r="N40" s="31"/>
      <c r="O40" s="145">
        <f t="shared" si="5"/>
        <v>39</v>
      </c>
      <c r="P40" s="129"/>
      <c r="Q40" s="31"/>
      <c r="R40" s="51">
        <f t="shared" si="6"/>
        <v>0</v>
      </c>
    </row>
    <row r="41" spans="1:18" ht="21.75" customHeight="1">
      <c r="A41" s="58">
        <f t="shared" si="0"/>
        <v>32</v>
      </c>
      <c r="B41" s="151" t="s">
        <v>359</v>
      </c>
      <c r="C41" s="151" t="s">
        <v>84</v>
      </c>
      <c r="D41" s="151"/>
      <c r="E41" s="154" t="s">
        <v>39</v>
      </c>
      <c r="F41" s="153">
        <v>778</v>
      </c>
      <c r="G41" s="141">
        <v>13</v>
      </c>
      <c r="H41" s="31">
        <v>18.09</v>
      </c>
      <c r="I41" s="51">
        <f t="shared" si="4"/>
        <v>30</v>
      </c>
      <c r="J41" s="129"/>
      <c r="K41" s="31"/>
      <c r="L41" s="145">
        <f t="shared" si="7"/>
        <v>0</v>
      </c>
      <c r="M41" s="129"/>
      <c r="N41" s="31"/>
      <c r="O41" s="145">
        <f t="shared" si="5"/>
        <v>0</v>
      </c>
      <c r="P41" s="129"/>
      <c r="Q41" s="31"/>
      <c r="R41" s="51">
        <f t="shared" si="6"/>
        <v>0</v>
      </c>
    </row>
    <row r="42" spans="1:18" ht="21.75" customHeight="1">
      <c r="A42" s="58">
        <f t="shared" si="0"/>
        <v>33</v>
      </c>
      <c r="B42" s="151" t="s">
        <v>61</v>
      </c>
      <c r="C42" s="151" t="s">
        <v>172</v>
      </c>
      <c r="D42" s="151"/>
      <c r="E42" s="152" t="s">
        <v>39</v>
      </c>
      <c r="F42" s="153">
        <v>820</v>
      </c>
      <c r="G42" s="141"/>
      <c r="H42" s="31"/>
      <c r="I42" s="51">
        <f t="shared" si="4"/>
        <v>0</v>
      </c>
      <c r="J42" s="129">
        <v>1</v>
      </c>
      <c r="K42" s="203" t="s">
        <v>421</v>
      </c>
      <c r="L42" s="145">
        <f t="shared" si="7"/>
        <v>42</v>
      </c>
      <c r="M42" s="129"/>
      <c r="N42" s="31"/>
      <c r="O42" s="145">
        <f t="shared" si="5"/>
        <v>0</v>
      </c>
      <c r="P42" s="129">
        <v>1</v>
      </c>
      <c r="Q42" s="203" t="s">
        <v>423</v>
      </c>
      <c r="R42" s="51">
        <f t="shared" si="6"/>
        <v>42</v>
      </c>
    </row>
    <row r="43" spans="1:18" ht="21.75" customHeight="1">
      <c r="A43" s="58">
        <f t="shared" si="0"/>
        <v>34</v>
      </c>
      <c r="B43" s="151" t="s">
        <v>103</v>
      </c>
      <c r="C43" s="151" t="s">
        <v>172</v>
      </c>
      <c r="D43" s="151"/>
      <c r="E43" s="154" t="s">
        <v>39</v>
      </c>
      <c r="F43" s="153">
        <v>821</v>
      </c>
      <c r="G43" s="141">
        <v>6</v>
      </c>
      <c r="H43" s="31">
        <v>17.5</v>
      </c>
      <c r="I43" s="51">
        <f t="shared" si="4"/>
        <v>37</v>
      </c>
      <c r="J43" s="129">
        <v>15</v>
      </c>
      <c r="K43" s="31"/>
      <c r="L43" s="145">
        <f t="shared" si="7"/>
        <v>28</v>
      </c>
      <c r="M43" s="129"/>
      <c r="N43" s="31"/>
      <c r="O43" s="145">
        <f t="shared" si="5"/>
        <v>0</v>
      </c>
      <c r="P43" s="129"/>
      <c r="Q43" s="31"/>
      <c r="R43" s="51">
        <f t="shared" si="6"/>
        <v>0</v>
      </c>
    </row>
    <row r="44" spans="1:18" ht="21.75" customHeight="1">
      <c r="A44" s="58">
        <f t="shared" si="0"/>
        <v>35</v>
      </c>
      <c r="B44" s="151" t="s">
        <v>60</v>
      </c>
      <c r="C44" s="151" t="s">
        <v>172</v>
      </c>
      <c r="D44" s="151"/>
      <c r="E44" s="152" t="s">
        <v>39</v>
      </c>
      <c r="F44" s="153">
        <v>822</v>
      </c>
      <c r="G44" s="141"/>
      <c r="H44" s="31"/>
      <c r="I44" s="51">
        <f t="shared" si="4"/>
        <v>0</v>
      </c>
      <c r="J44" s="129">
        <v>14</v>
      </c>
      <c r="K44" s="31"/>
      <c r="L44" s="145">
        <f t="shared" si="7"/>
        <v>29</v>
      </c>
      <c r="M44" s="129"/>
      <c r="N44" s="31"/>
      <c r="O44" s="145">
        <f t="shared" si="5"/>
        <v>0</v>
      </c>
      <c r="P44" s="129">
        <v>3</v>
      </c>
      <c r="Q44" s="31"/>
      <c r="R44" s="51">
        <f t="shared" si="6"/>
        <v>40</v>
      </c>
    </row>
    <row r="45" spans="1:18" ht="21.75" customHeight="1">
      <c r="A45" s="58">
        <f t="shared" si="0"/>
        <v>36</v>
      </c>
      <c r="B45" s="151" t="s">
        <v>132</v>
      </c>
      <c r="C45" s="151" t="s">
        <v>172</v>
      </c>
      <c r="D45" s="151"/>
      <c r="E45" s="152" t="s">
        <v>39</v>
      </c>
      <c r="F45" s="153">
        <v>823</v>
      </c>
      <c r="G45" s="141"/>
      <c r="H45" s="31"/>
      <c r="I45" s="51">
        <f t="shared" si="4"/>
        <v>0</v>
      </c>
      <c r="J45" s="129">
        <v>11</v>
      </c>
      <c r="K45" s="31"/>
      <c r="L45" s="145">
        <f t="shared" si="7"/>
        <v>32</v>
      </c>
      <c r="M45" s="129"/>
      <c r="N45" s="31"/>
      <c r="O45" s="145">
        <f t="shared" si="5"/>
        <v>0</v>
      </c>
      <c r="P45" s="129">
        <v>9</v>
      </c>
      <c r="Q45" s="31"/>
      <c r="R45" s="51">
        <f t="shared" si="6"/>
        <v>34</v>
      </c>
    </row>
    <row r="46" spans="1:18" ht="21.75" customHeight="1">
      <c r="A46" s="58">
        <f t="shared" si="0"/>
        <v>37</v>
      </c>
      <c r="B46" s="151" t="s">
        <v>62</v>
      </c>
      <c r="C46" s="151" t="s">
        <v>172</v>
      </c>
      <c r="D46" s="151"/>
      <c r="E46" s="152" t="s">
        <v>39</v>
      </c>
      <c r="F46" s="153">
        <v>829</v>
      </c>
      <c r="G46" s="141"/>
      <c r="H46" s="31"/>
      <c r="I46" s="51">
        <f t="shared" si="4"/>
        <v>0</v>
      </c>
      <c r="J46" s="129">
        <v>2</v>
      </c>
      <c r="K46" s="31"/>
      <c r="L46" s="145">
        <f t="shared" si="7"/>
        <v>41</v>
      </c>
      <c r="M46" s="129"/>
      <c r="N46" s="31"/>
      <c r="O46" s="145">
        <f t="shared" si="5"/>
        <v>0</v>
      </c>
      <c r="P46" s="129">
        <v>2</v>
      </c>
      <c r="Q46" s="31"/>
      <c r="R46" s="51">
        <f t="shared" si="6"/>
        <v>41</v>
      </c>
    </row>
    <row r="47" spans="1:18" ht="21.75" customHeight="1">
      <c r="A47" s="58">
        <f t="shared" si="0"/>
        <v>38</v>
      </c>
      <c r="B47" s="151" t="s">
        <v>31</v>
      </c>
      <c r="C47" s="151" t="s">
        <v>172</v>
      </c>
      <c r="D47" s="151"/>
      <c r="E47" s="154" t="s">
        <v>39</v>
      </c>
      <c r="F47" s="153">
        <v>830</v>
      </c>
      <c r="G47" s="141">
        <v>3</v>
      </c>
      <c r="H47" s="31">
        <v>16.84</v>
      </c>
      <c r="I47" s="51">
        <f t="shared" si="4"/>
        <v>40</v>
      </c>
      <c r="J47" s="129"/>
      <c r="K47" s="31"/>
      <c r="L47" s="145">
        <f t="shared" si="7"/>
        <v>0</v>
      </c>
      <c r="M47" s="129">
        <v>3</v>
      </c>
      <c r="N47" s="31"/>
      <c r="O47" s="145">
        <f t="shared" si="5"/>
        <v>40</v>
      </c>
      <c r="P47" s="129">
        <v>13</v>
      </c>
      <c r="Q47" s="31"/>
      <c r="R47" s="51">
        <f t="shared" si="6"/>
        <v>30</v>
      </c>
    </row>
    <row r="48" spans="1:18" ht="21.75" customHeight="1">
      <c r="A48" s="58">
        <f t="shared" si="0"/>
        <v>39</v>
      </c>
      <c r="B48" s="151" t="s">
        <v>49</v>
      </c>
      <c r="C48" s="151" t="s">
        <v>173</v>
      </c>
      <c r="D48" s="151"/>
      <c r="E48" s="154" t="s">
        <v>39</v>
      </c>
      <c r="F48" s="153">
        <v>901</v>
      </c>
      <c r="G48" s="141">
        <v>2</v>
      </c>
      <c r="H48" s="31">
        <v>16.54</v>
      </c>
      <c r="I48" s="51">
        <f t="shared" si="4"/>
        <v>41</v>
      </c>
      <c r="J48" s="129">
        <v>3</v>
      </c>
      <c r="K48" s="31"/>
      <c r="L48" s="145">
        <f t="shared" si="7"/>
        <v>40</v>
      </c>
      <c r="M48" s="129">
        <v>1</v>
      </c>
      <c r="N48" s="31">
        <v>42.97</v>
      </c>
      <c r="O48" s="145">
        <f t="shared" si="5"/>
        <v>42</v>
      </c>
      <c r="P48" s="129"/>
      <c r="Q48" s="31"/>
      <c r="R48" s="51">
        <f t="shared" si="6"/>
        <v>0</v>
      </c>
    </row>
    <row r="49" spans="1:18" ht="21.75" customHeight="1">
      <c r="A49" s="58">
        <f t="shared" si="0"/>
        <v>40</v>
      </c>
      <c r="B49" s="151" t="s">
        <v>72</v>
      </c>
      <c r="C49" s="151" t="s">
        <v>173</v>
      </c>
      <c r="D49" s="151"/>
      <c r="E49" s="154" t="s">
        <v>39</v>
      </c>
      <c r="F49" s="153">
        <v>908</v>
      </c>
      <c r="G49" s="141">
        <v>12</v>
      </c>
      <c r="H49" s="31">
        <v>18.07</v>
      </c>
      <c r="I49" s="51">
        <f t="shared" si="4"/>
        <v>31</v>
      </c>
      <c r="J49" s="129"/>
      <c r="K49" s="31"/>
      <c r="L49" s="145">
        <f t="shared" si="7"/>
        <v>0</v>
      </c>
      <c r="M49" s="129">
        <v>8</v>
      </c>
      <c r="N49" s="31"/>
      <c r="O49" s="145">
        <f t="shared" si="5"/>
        <v>35</v>
      </c>
      <c r="P49" s="129"/>
      <c r="Q49" s="31"/>
      <c r="R49" s="51">
        <f t="shared" si="6"/>
        <v>0</v>
      </c>
    </row>
    <row r="50" spans="1:18" ht="21.75" customHeight="1">
      <c r="A50" s="58">
        <f t="shared" si="0"/>
        <v>41</v>
      </c>
      <c r="B50" s="154" t="s">
        <v>88</v>
      </c>
      <c r="C50" s="154" t="s">
        <v>173</v>
      </c>
      <c r="D50" s="53"/>
      <c r="E50" s="154" t="s">
        <v>39</v>
      </c>
      <c r="F50" s="44">
        <v>911</v>
      </c>
      <c r="G50" s="141">
        <v>9</v>
      </c>
      <c r="H50" s="31">
        <v>17.73</v>
      </c>
      <c r="I50" s="51">
        <f t="shared" si="4"/>
        <v>34</v>
      </c>
      <c r="J50" s="129"/>
      <c r="K50" s="31"/>
      <c r="L50" s="145">
        <f t="shared" si="7"/>
        <v>0</v>
      </c>
      <c r="M50" s="129">
        <v>7</v>
      </c>
      <c r="N50" s="31"/>
      <c r="O50" s="145">
        <f t="shared" si="5"/>
        <v>36</v>
      </c>
      <c r="P50" s="129"/>
      <c r="Q50" s="31"/>
      <c r="R50" s="51">
        <f t="shared" si="6"/>
        <v>0</v>
      </c>
    </row>
    <row r="51" spans="1:18" ht="21.75" customHeight="1">
      <c r="A51" s="58">
        <f t="shared" si="0"/>
        <v>42</v>
      </c>
      <c r="B51" s="156" t="s">
        <v>310</v>
      </c>
      <c r="C51" s="157" t="s">
        <v>311</v>
      </c>
      <c r="D51" s="157"/>
      <c r="E51" s="158" t="s">
        <v>39</v>
      </c>
      <c r="F51" s="159">
        <v>839</v>
      </c>
      <c r="G51" s="141">
        <v>8</v>
      </c>
      <c r="H51" s="31">
        <v>17.53</v>
      </c>
      <c r="I51" s="51">
        <f t="shared" si="4"/>
        <v>35</v>
      </c>
      <c r="J51" s="129"/>
      <c r="K51" s="31"/>
      <c r="L51" s="145">
        <f t="shared" si="7"/>
        <v>0</v>
      </c>
      <c r="M51" s="129">
        <v>6</v>
      </c>
      <c r="N51" s="31"/>
      <c r="O51" s="145">
        <f t="shared" si="5"/>
        <v>37</v>
      </c>
      <c r="P51" s="129"/>
      <c r="Q51" s="31"/>
      <c r="R51" s="51">
        <f t="shared" si="6"/>
        <v>0</v>
      </c>
    </row>
    <row r="52" spans="1:18" ht="21.75" customHeight="1" thickBot="1">
      <c r="A52" s="58">
        <f t="shared" si="0"/>
        <v>43</v>
      </c>
      <c r="B52" s="160" t="s">
        <v>422</v>
      </c>
      <c r="C52" s="59" t="s">
        <v>232</v>
      </c>
      <c r="D52" s="59"/>
      <c r="E52" s="142" t="s">
        <v>39</v>
      </c>
      <c r="F52" s="61">
        <v>179</v>
      </c>
      <c r="G52" s="141"/>
      <c r="H52" s="31"/>
      <c r="I52" s="51">
        <f t="shared" si="4"/>
        <v>0</v>
      </c>
      <c r="J52" s="129">
        <v>16</v>
      </c>
      <c r="K52" s="31"/>
      <c r="L52" s="145">
        <f t="shared" si="7"/>
        <v>27</v>
      </c>
      <c r="M52" s="129"/>
      <c r="N52" s="31"/>
      <c r="O52" s="145">
        <f t="shared" si="5"/>
        <v>0</v>
      </c>
      <c r="P52" s="129">
        <v>11</v>
      </c>
      <c r="Q52" s="31"/>
      <c r="R52" s="51">
        <f t="shared" si="6"/>
        <v>32</v>
      </c>
    </row>
    <row r="53" spans="7:18" ht="54.75" customHeight="1" thickBot="1">
      <c r="G53" s="112"/>
      <c r="H53" s="173"/>
      <c r="I53" s="174"/>
      <c r="J53" s="112"/>
      <c r="K53" s="173"/>
      <c r="L53" s="174"/>
      <c r="M53" s="112"/>
      <c r="N53" s="173"/>
      <c r="O53" s="174"/>
      <c r="P53" s="112"/>
      <c r="Q53" s="173"/>
      <c r="R53" s="174"/>
    </row>
  </sheetData>
  <sheetProtection/>
  <mergeCells count="10">
    <mergeCell ref="A2:Q2"/>
    <mergeCell ref="A3:Q3"/>
    <mergeCell ref="H7:I7"/>
    <mergeCell ref="K7:L7"/>
    <mergeCell ref="N7:O7"/>
    <mergeCell ref="G8:I8"/>
    <mergeCell ref="J8:L8"/>
    <mergeCell ref="M8:O8"/>
    <mergeCell ref="Q7:R7"/>
    <mergeCell ref="P8:R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2"/>
  <sheetViews>
    <sheetView showZeros="0" zoomScaleSheetLayoutView="100" zoomScalePageLayoutView="0" workbookViewId="0" topLeftCell="A4">
      <selection activeCell="G24" sqref="G24"/>
    </sheetView>
  </sheetViews>
  <sheetFormatPr defaultColWidth="9.140625" defaultRowHeight="12.75"/>
  <cols>
    <col min="1" max="1" width="3.28125" style="23" customWidth="1"/>
    <col min="2" max="2" width="23.140625" style="23" customWidth="1"/>
    <col min="3" max="3" width="20.7109375" style="23" bestFit="1" customWidth="1"/>
    <col min="4" max="4" width="21.57421875" style="23" hidden="1" customWidth="1"/>
    <col min="5" max="5" width="4.00390625" style="23" bestFit="1" customWidth="1"/>
    <col min="6" max="6" width="8.57421875" style="23" customWidth="1"/>
    <col min="7" max="7" width="9.140625" style="23" customWidth="1"/>
    <col min="8" max="8" width="11.00390625" style="23" customWidth="1"/>
    <col min="9" max="10" width="9.140625" style="23" customWidth="1"/>
    <col min="11" max="11" width="10.8515625" style="23" customWidth="1"/>
    <col min="12" max="13" width="9.140625" style="23" customWidth="1"/>
    <col min="14" max="14" width="10.8515625" style="23" customWidth="1"/>
    <col min="15" max="16" width="9.140625" style="23" customWidth="1"/>
    <col min="17" max="17" width="10.8515625" style="23" customWidth="1"/>
    <col min="18" max="18" width="9.140625" style="23" customWidth="1"/>
    <col min="19" max="19" width="9.140625" style="23" hidden="1" customWidth="1"/>
    <col min="20" max="20" width="0" style="23" hidden="1" customWidth="1"/>
    <col min="21" max="16384" width="9.140625" style="23" customWidth="1"/>
  </cols>
  <sheetData>
    <row r="1" ht="3.75" customHeight="1"/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ht="4.5" customHeight="1"/>
    <row r="5" ht="15">
      <c r="A5" s="72" t="s">
        <v>236</v>
      </c>
    </row>
    <row r="6" ht="15.75" thickBot="1">
      <c r="A6" s="72"/>
    </row>
    <row r="7" spans="3:18" ht="13.5" thickBot="1">
      <c r="C7" s="73" t="s">
        <v>8</v>
      </c>
      <c r="D7" s="74"/>
      <c r="E7" s="74"/>
      <c r="F7" s="146">
        <f>COUNTA(B10:B61)</f>
        <v>51</v>
      </c>
      <c r="G7" s="73" t="s">
        <v>12</v>
      </c>
      <c r="H7" s="176">
        <v>20.25</v>
      </c>
      <c r="I7" s="177"/>
      <c r="J7" s="73" t="s">
        <v>12</v>
      </c>
      <c r="K7" s="176"/>
      <c r="L7" s="177"/>
      <c r="M7" s="73" t="s">
        <v>12</v>
      </c>
      <c r="N7" s="176"/>
      <c r="O7" s="177"/>
      <c r="P7" s="73" t="s">
        <v>12</v>
      </c>
      <c r="Q7" s="176"/>
      <c r="R7" s="177"/>
    </row>
    <row r="8" spans="7:18" ht="30" customHeight="1" thickBot="1">
      <c r="G8" s="178" t="s">
        <v>399</v>
      </c>
      <c r="H8" s="179"/>
      <c r="I8" s="180"/>
      <c r="J8" s="178" t="s">
        <v>411</v>
      </c>
      <c r="K8" s="179"/>
      <c r="L8" s="180"/>
      <c r="M8" s="178" t="s">
        <v>414</v>
      </c>
      <c r="N8" s="179"/>
      <c r="O8" s="179"/>
      <c r="P8" s="178" t="s">
        <v>428</v>
      </c>
      <c r="Q8" s="179"/>
      <c r="R8" s="179"/>
    </row>
    <row r="9" spans="1:21" s="69" customFormat="1" ht="13.5" thickBot="1">
      <c r="A9" s="110"/>
      <c r="B9" s="76" t="s">
        <v>0</v>
      </c>
      <c r="C9" s="77" t="s">
        <v>19</v>
      </c>
      <c r="D9" s="78"/>
      <c r="E9" s="78"/>
      <c r="F9" s="78" t="s">
        <v>1</v>
      </c>
      <c r="G9" s="76" t="s">
        <v>2</v>
      </c>
      <c r="H9" s="77" t="s">
        <v>3</v>
      </c>
      <c r="I9" s="79" t="s">
        <v>4</v>
      </c>
      <c r="J9" s="76" t="s">
        <v>2</v>
      </c>
      <c r="K9" s="77" t="s">
        <v>3</v>
      </c>
      <c r="L9" s="79" t="s">
        <v>4</v>
      </c>
      <c r="M9" s="76"/>
      <c r="N9" s="77"/>
      <c r="O9" s="79" t="s">
        <v>4</v>
      </c>
      <c r="P9" s="76"/>
      <c r="Q9" s="77"/>
      <c r="R9" s="79" t="s">
        <v>4</v>
      </c>
      <c r="U9" s="23"/>
    </row>
    <row r="10" spans="1:19" ht="21.75" customHeight="1">
      <c r="A10" s="57">
        <f aca="true" t="shared" si="0" ref="A10:A60">IF(B10&gt;0,A9+1,"")</f>
        <v>1</v>
      </c>
      <c r="B10" s="106" t="s">
        <v>270</v>
      </c>
      <c r="C10" s="106" t="s">
        <v>28</v>
      </c>
      <c r="D10" s="106"/>
      <c r="E10" s="107" t="s">
        <v>34</v>
      </c>
      <c r="F10" s="108">
        <v>1</v>
      </c>
      <c r="G10" s="22">
        <v>11</v>
      </c>
      <c r="H10" s="11">
        <v>20.65</v>
      </c>
      <c r="I10" s="44">
        <f>IF(G10=0,0,$F$7+1-G10)</f>
        <v>41</v>
      </c>
      <c r="J10" s="10">
        <v>14</v>
      </c>
      <c r="K10" s="11"/>
      <c r="L10" s="45">
        <f aca="true" t="shared" si="1" ref="L10:L22">IF(J10=0,0,$F$7+1-J10)</f>
        <v>38</v>
      </c>
      <c r="M10" s="40">
        <v>6</v>
      </c>
      <c r="N10" s="11"/>
      <c r="O10" s="45">
        <f>IF(M10=0,0,$F$7+1-M10)</f>
        <v>46</v>
      </c>
      <c r="P10" s="40">
        <v>16</v>
      </c>
      <c r="Q10" s="11"/>
      <c r="R10" s="45">
        <f>IF(P10=0,0,$F$7+1-P10)</f>
        <v>36</v>
      </c>
      <c r="S10" s="23" t="str">
        <f aca="true" t="shared" si="2" ref="R10:S12">C10</f>
        <v>Kronos</v>
      </c>
    </row>
    <row r="11" spans="1:19" ht="21.75" customHeight="1">
      <c r="A11" s="58">
        <f t="shared" si="0"/>
        <v>2</v>
      </c>
      <c r="B11" s="151" t="s">
        <v>265</v>
      </c>
      <c r="C11" s="151" t="s">
        <v>28</v>
      </c>
      <c r="D11" s="151"/>
      <c r="E11" s="152" t="s">
        <v>34</v>
      </c>
      <c r="F11" s="153">
        <v>9</v>
      </c>
      <c r="G11" s="122"/>
      <c r="H11" s="11"/>
      <c r="I11" s="44">
        <f>IF(G11=0,0,$F$7+1-G11)</f>
        <v>0</v>
      </c>
      <c r="J11" s="40" t="s">
        <v>380</v>
      </c>
      <c r="K11" s="11"/>
      <c r="L11" s="45">
        <v>1</v>
      </c>
      <c r="M11" s="40"/>
      <c r="N11" s="11"/>
      <c r="O11" s="45">
        <f>IF(M11=0,0,$F$7+1-M11)</f>
        <v>0</v>
      </c>
      <c r="P11" s="40"/>
      <c r="Q11" s="11"/>
      <c r="R11" s="45">
        <f>IF(P11=0,0,$F$7+1-P11)</f>
        <v>0</v>
      </c>
      <c r="S11" s="23" t="str">
        <f t="shared" si="2"/>
        <v>Kronos</v>
      </c>
    </row>
    <row r="12" spans="1:19" ht="21.75" customHeight="1">
      <c r="A12" s="58">
        <f t="shared" si="0"/>
        <v>3</v>
      </c>
      <c r="B12" s="151" t="s">
        <v>127</v>
      </c>
      <c r="C12" s="151" t="s">
        <v>21</v>
      </c>
      <c r="D12" s="151"/>
      <c r="E12" s="152" t="s">
        <v>34</v>
      </c>
      <c r="F12" s="153">
        <v>43</v>
      </c>
      <c r="G12" s="22"/>
      <c r="H12" s="11"/>
      <c r="I12" s="44">
        <f aca="true" t="shared" si="3" ref="I12:I54">IF(G12=0,0,$F$7+1-G12)</f>
        <v>0</v>
      </c>
      <c r="J12" s="10">
        <v>2</v>
      </c>
      <c r="K12" s="11"/>
      <c r="L12" s="45">
        <f t="shared" si="1"/>
        <v>50</v>
      </c>
      <c r="M12" s="10"/>
      <c r="N12" s="12"/>
      <c r="O12" s="45">
        <f>IF(M12=0,0,$F$7+1-M12)</f>
        <v>0</v>
      </c>
      <c r="P12" s="10">
        <v>1</v>
      </c>
      <c r="Q12" s="12"/>
      <c r="R12" s="45">
        <f>IF(P12=0,0,$F$7+1-P12)</f>
        <v>51</v>
      </c>
      <c r="S12" s="23" t="str">
        <f t="shared" si="2"/>
        <v>Universitario</v>
      </c>
    </row>
    <row r="13" spans="1:18" ht="21.75" customHeight="1" thickBot="1">
      <c r="A13" s="58">
        <f t="shared" si="0"/>
        <v>4</v>
      </c>
      <c r="B13" s="151" t="s">
        <v>126</v>
      </c>
      <c r="C13" s="151" t="s">
        <v>21</v>
      </c>
      <c r="D13" s="151"/>
      <c r="E13" s="152" t="s">
        <v>34</v>
      </c>
      <c r="F13" s="153">
        <v>44</v>
      </c>
      <c r="G13" s="122">
        <v>14</v>
      </c>
      <c r="H13" s="11">
        <v>21.06</v>
      </c>
      <c r="I13" s="44">
        <f t="shared" si="3"/>
        <v>38</v>
      </c>
      <c r="J13" s="10">
        <v>11</v>
      </c>
      <c r="K13" s="11"/>
      <c r="L13" s="45">
        <f t="shared" si="1"/>
        <v>41</v>
      </c>
      <c r="M13" s="40">
        <v>11</v>
      </c>
      <c r="N13" s="11"/>
      <c r="O13" s="45">
        <f aca="true" t="shared" si="4" ref="O13:O55">IF(M13=0,0,$F$7+1-M13)</f>
        <v>41</v>
      </c>
      <c r="P13" s="40">
        <v>15</v>
      </c>
      <c r="Q13" s="11"/>
      <c r="R13" s="45">
        <f aca="true" t="shared" si="5" ref="R13:R55">IF(P13=0,0,$F$7+1-P13)</f>
        <v>37</v>
      </c>
    </row>
    <row r="14" spans="1:19" ht="21.75" customHeight="1">
      <c r="A14" s="57">
        <f t="shared" si="0"/>
        <v>5</v>
      </c>
      <c r="B14" s="151" t="s">
        <v>133</v>
      </c>
      <c r="C14" s="151" t="s">
        <v>90</v>
      </c>
      <c r="D14" s="151"/>
      <c r="E14" s="152" t="s">
        <v>34</v>
      </c>
      <c r="F14" s="153">
        <v>116</v>
      </c>
      <c r="G14" s="22"/>
      <c r="H14" s="12"/>
      <c r="I14" s="44">
        <f t="shared" si="3"/>
        <v>0</v>
      </c>
      <c r="J14" s="10">
        <v>10</v>
      </c>
      <c r="K14" s="12"/>
      <c r="L14" s="45">
        <f t="shared" si="1"/>
        <v>42</v>
      </c>
      <c r="M14" s="10">
        <v>5</v>
      </c>
      <c r="N14" s="12"/>
      <c r="O14" s="45">
        <f t="shared" si="4"/>
        <v>47</v>
      </c>
      <c r="P14" s="10">
        <v>9</v>
      </c>
      <c r="Q14" s="12"/>
      <c r="R14" s="45">
        <f t="shared" si="5"/>
        <v>43</v>
      </c>
      <c r="S14" s="23" t="str">
        <f aca="true" t="shared" si="6" ref="S14:S37">C14</f>
        <v>Renegados</v>
      </c>
    </row>
    <row r="15" spans="1:19" ht="21.75" customHeight="1">
      <c r="A15" s="58">
        <f t="shared" si="0"/>
        <v>6</v>
      </c>
      <c r="B15" s="151" t="s">
        <v>108</v>
      </c>
      <c r="C15" s="151" t="s">
        <v>26</v>
      </c>
      <c r="D15" s="151"/>
      <c r="E15" s="152" t="s">
        <v>34</v>
      </c>
      <c r="F15" s="153">
        <v>121</v>
      </c>
      <c r="G15" s="122"/>
      <c r="H15" s="11"/>
      <c r="I15" s="44">
        <f t="shared" si="3"/>
        <v>0</v>
      </c>
      <c r="J15" s="40" t="s">
        <v>380</v>
      </c>
      <c r="K15" s="12"/>
      <c r="L15" s="45">
        <v>1</v>
      </c>
      <c r="M15" s="40">
        <v>26</v>
      </c>
      <c r="N15" s="12"/>
      <c r="O15" s="45">
        <f t="shared" si="4"/>
        <v>26</v>
      </c>
      <c r="P15" s="40">
        <v>20</v>
      </c>
      <c r="Q15" s="12"/>
      <c r="R15" s="45">
        <f t="shared" si="5"/>
        <v>32</v>
      </c>
      <c r="S15" s="23" t="str">
        <f t="shared" si="6"/>
        <v>Escuela Nacional</v>
      </c>
    </row>
    <row r="16" spans="1:19" ht="21.75" customHeight="1">
      <c r="A16" s="58">
        <f t="shared" si="0"/>
        <v>7</v>
      </c>
      <c r="B16" s="151" t="s">
        <v>240</v>
      </c>
      <c r="C16" s="151" t="s">
        <v>26</v>
      </c>
      <c r="D16" s="151"/>
      <c r="E16" s="152" t="s">
        <v>34</v>
      </c>
      <c r="F16" s="153">
        <v>123</v>
      </c>
      <c r="G16" s="122">
        <v>16</v>
      </c>
      <c r="H16" s="11">
        <v>21.76</v>
      </c>
      <c r="I16" s="44">
        <f t="shared" si="3"/>
        <v>36</v>
      </c>
      <c r="J16" s="40" t="s">
        <v>380</v>
      </c>
      <c r="K16" s="11"/>
      <c r="L16" s="45">
        <v>1</v>
      </c>
      <c r="M16" s="40">
        <v>17</v>
      </c>
      <c r="N16" s="12"/>
      <c r="O16" s="45">
        <f t="shared" si="4"/>
        <v>35</v>
      </c>
      <c r="P16" s="40"/>
      <c r="Q16" s="12"/>
      <c r="R16" s="45">
        <f t="shared" si="5"/>
        <v>0</v>
      </c>
      <c r="S16" s="23" t="str">
        <f t="shared" si="6"/>
        <v>Escuela Nacional</v>
      </c>
    </row>
    <row r="17" spans="1:19" ht="21.75" customHeight="1" thickBot="1">
      <c r="A17" s="58">
        <f t="shared" si="0"/>
        <v>8</v>
      </c>
      <c r="B17" s="151" t="s">
        <v>239</v>
      </c>
      <c r="C17" s="151" t="s">
        <v>26</v>
      </c>
      <c r="D17" s="151"/>
      <c r="E17" s="152" t="s">
        <v>34</v>
      </c>
      <c r="F17" s="153">
        <v>125</v>
      </c>
      <c r="G17" s="122"/>
      <c r="H17" s="11"/>
      <c r="I17" s="44">
        <f t="shared" si="3"/>
        <v>0</v>
      </c>
      <c r="J17" s="10"/>
      <c r="K17" s="11"/>
      <c r="L17" s="45">
        <f t="shared" si="1"/>
        <v>0</v>
      </c>
      <c r="M17" s="40"/>
      <c r="N17" s="12"/>
      <c r="O17" s="45">
        <f t="shared" si="4"/>
        <v>0</v>
      </c>
      <c r="P17" s="40"/>
      <c r="Q17" s="12"/>
      <c r="R17" s="45">
        <f t="shared" si="5"/>
        <v>0</v>
      </c>
      <c r="S17" s="23" t="str">
        <f t="shared" si="6"/>
        <v>Escuela Nacional</v>
      </c>
    </row>
    <row r="18" spans="1:19" ht="21.75" customHeight="1">
      <c r="A18" s="57">
        <f t="shared" si="0"/>
        <v>9</v>
      </c>
      <c r="B18" s="151" t="s">
        <v>247</v>
      </c>
      <c r="C18" s="151" t="s">
        <v>26</v>
      </c>
      <c r="D18" s="151"/>
      <c r="E18" s="152" t="s">
        <v>34</v>
      </c>
      <c r="F18" s="153">
        <v>126</v>
      </c>
      <c r="G18" s="122"/>
      <c r="H18" s="11"/>
      <c r="I18" s="44">
        <f t="shared" si="3"/>
        <v>0</v>
      </c>
      <c r="J18" s="10"/>
      <c r="K18" s="12"/>
      <c r="L18" s="45">
        <f t="shared" si="1"/>
        <v>0</v>
      </c>
      <c r="M18" s="40"/>
      <c r="N18" s="12"/>
      <c r="O18" s="45">
        <f t="shared" si="4"/>
        <v>0</v>
      </c>
      <c r="P18" s="40"/>
      <c r="Q18" s="12"/>
      <c r="R18" s="45">
        <f t="shared" si="5"/>
        <v>0</v>
      </c>
      <c r="S18" s="23" t="str">
        <f t="shared" si="6"/>
        <v>Escuela Nacional</v>
      </c>
    </row>
    <row r="19" spans="1:19" ht="21.75" customHeight="1">
      <c r="A19" s="58">
        <f t="shared" si="0"/>
        <v>10</v>
      </c>
      <c r="B19" s="151" t="s">
        <v>89</v>
      </c>
      <c r="C19" s="151" t="s">
        <v>26</v>
      </c>
      <c r="D19" s="151"/>
      <c r="E19" s="152" t="s">
        <v>34</v>
      </c>
      <c r="F19" s="153">
        <v>134</v>
      </c>
      <c r="G19" s="122">
        <v>13</v>
      </c>
      <c r="H19" s="11">
        <v>21</v>
      </c>
      <c r="I19" s="44">
        <f t="shared" si="3"/>
        <v>39</v>
      </c>
      <c r="J19" s="10"/>
      <c r="K19" s="11"/>
      <c r="L19" s="45">
        <f t="shared" si="1"/>
        <v>0</v>
      </c>
      <c r="M19" s="40">
        <v>9</v>
      </c>
      <c r="N19" s="12"/>
      <c r="O19" s="45">
        <f t="shared" si="4"/>
        <v>43</v>
      </c>
      <c r="P19" s="40"/>
      <c r="Q19" s="12"/>
      <c r="R19" s="45">
        <f t="shared" si="5"/>
        <v>0</v>
      </c>
      <c r="S19" s="23" t="str">
        <f t="shared" si="6"/>
        <v>Escuela Nacional</v>
      </c>
    </row>
    <row r="20" spans="1:19" ht="21.75" customHeight="1">
      <c r="A20" s="58">
        <f t="shared" si="0"/>
        <v>11</v>
      </c>
      <c r="B20" s="151" t="s">
        <v>107</v>
      </c>
      <c r="C20" s="151" t="s">
        <v>26</v>
      </c>
      <c r="D20" s="151"/>
      <c r="E20" s="152" t="s">
        <v>34</v>
      </c>
      <c r="F20" s="153">
        <v>135</v>
      </c>
      <c r="G20" s="122">
        <v>5</v>
      </c>
      <c r="H20" s="11">
        <v>20.189</v>
      </c>
      <c r="I20" s="44">
        <f t="shared" si="3"/>
        <v>47</v>
      </c>
      <c r="J20" s="40" t="s">
        <v>380</v>
      </c>
      <c r="K20" s="35"/>
      <c r="L20" s="45">
        <v>1</v>
      </c>
      <c r="M20" s="40">
        <v>12</v>
      </c>
      <c r="N20" s="12"/>
      <c r="O20" s="45">
        <f t="shared" si="4"/>
        <v>40</v>
      </c>
      <c r="P20" s="40">
        <v>12</v>
      </c>
      <c r="Q20" s="12"/>
      <c r="R20" s="45">
        <f t="shared" si="5"/>
        <v>40</v>
      </c>
      <c r="S20" s="23" t="str">
        <f t="shared" si="6"/>
        <v>Escuela Nacional</v>
      </c>
    </row>
    <row r="21" spans="1:19" ht="21.75" customHeight="1" thickBot="1">
      <c r="A21" s="58">
        <f t="shared" si="0"/>
        <v>12</v>
      </c>
      <c r="B21" s="151" t="s">
        <v>238</v>
      </c>
      <c r="C21" s="151" t="s">
        <v>26</v>
      </c>
      <c r="D21" s="151"/>
      <c r="E21" s="152" t="s">
        <v>34</v>
      </c>
      <c r="F21" s="153">
        <v>136</v>
      </c>
      <c r="G21" s="22">
        <v>21</v>
      </c>
      <c r="H21" s="11">
        <v>22.36</v>
      </c>
      <c r="I21" s="44">
        <f t="shared" si="3"/>
        <v>31</v>
      </c>
      <c r="J21" s="10"/>
      <c r="K21" s="12"/>
      <c r="L21" s="45">
        <f t="shared" si="1"/>
        <v>0</v>
      </c>
      <c r="M21" s="40">
        <v>23</v>
      </c>
      <c r="N21" s="12"/>
      <c r="O21" s="45">
        <f t="shared" si="4"/>
        <v>29</v>
      </c>
      <c r="P21" s="40"/>
      <c r="Q21" s="12"/>
      <c r="R21" s="45">
        <f t="shared" si="5"/>
        <v>0</v>
      </c>
      <c r="S21" s="23" t="str">
        <f t="shared" si="6"/>
        <v>Escuela Nacional</v>
      </c>
    </row>
    <row r="22" spans="1:19" ht="21.75" customHeight="1">
      <c r="A22" s="57">
        <f t="shared" si="0"/>
        <v>13</v>
      </c>
      <c r="B22" s="151" t="s">
        <v>241</v>
      </c>
      <c r="C22" s="151" t="s">
        <v>22</v>
      </c>
      <c r="D22" s="151"/>
      <c r="E22" s="152" t="s">
        <v>34</v>
      </c>
      <c r="F22" s="153">
        <v>140</v>
      </c>
      <c r="G22" s="122"/>
      <c r="H22" s="11"/>
      <c r="I22" s="44">
        <f t="shared" si="3"/>
        <v>0</v>
      </c>
      <c r="J22" s="40" t="s">
        <v>380</v>
      </c>
      <c r="K22" s="11"/>
      <c r="L22" s="45">
        <v>1</v>
      </c>
      <c r="M22" s="40"/>
      <c r="N22" s="12"/>
      <c r="O22" s="45">
        <f t="shared" si="4"/>
        <v>0</v>
      </c>
      <c r="P22" s="40">
        <v>23</v>
      </c>
      <c r="Q22" s="12"/>
      <c r="R22" s="45">
        <f t="shared" si="5"/>
        <v>29</v>
      </c>
      <c r="S22" s="23" t="str">
        <f t="shared" si="6"/>
        <v>Diego Portales</v>
      </c>
    </row>
    <row r="23" spans="1:19" ht="21.75" customHeight="1">
      <c r="A23" s="58">
        <f t="shared" si="0"/>
        <v>14</v>
      </c>
      <c r="B23" s="151" t="s">
        <v>117</v>
      </c>
      <c r="C23" s="151" t="s">
        <v>22</v>
      </c>
      <c r="D23" s="151"/>
      <c r="E23" s="152" t="s">
        <v>34</v>
      </c>
      <c r="F23" s="153">
        <v>144</v>
      </c>
      <c r="G23" s="122"/>
      <c r="H23" s="11"/>
      <c r="I23" s="44">
        <f t="shared" si="3"/>
        <v>0</v>
      </c>
      <c r="J23" s="10">
        <v>7</v>
      </c>
      <c r="K23" s="11"/>
      <c r="L23" s="45"/>
      <c r="M23" s="10">
        <v>7</v>
      </c>
      <c r="N23" s="11"/>
      <c r="O23" s="45">
        <f t="shared" si="4"/>
        <v>45</v>
      </c>
      <c r="P23" s="10">
        <v>10</v>
      </c>
      <c r="Q23" s="11"/>
      <c r="R23" s="45">
        <f t="shared" si="5"/>
        <v>42</v>
      </c>
      <c r="S23" s="23" t="str">
        <f t="shared" si="6"/>
        <v>Diego Portales</v>
      </c>
    </row>
    <row r="24" spans="1:19" ht="21.75" customHeight="1">
      <c r="A24" s="58">
        <f t="shared" si="0"/>
        <v>15</v>
      </c>
      <c r="B24" s="151" t="s">
        <v>291</v>
      </c>
      <c r="C24" s="151" t="s">
        <v>22</v>
      </c>
      <c r="D24" s="151"/>
      <c r="E24" s="152" t="s">
        <v>34</v>
      </c>
      <c r="F24" s="153">
        <v>147</v>
      </c>
      <c r="G24" s="122">
        <v>1</v>
      </c>
      <c r="H24" s="204">
        <v>19.43</v>
      </c>
      <c r="I24" s="44">
        <f t="shared" si="3"/>
        <v>51</v>
      </c>
      <c r="J24" s="10"/>
      <c r="K24" s="11"/>
      <c r="L24" s="45">
        <f aca="true" t="shared" si="7" ref="L24:L48">IF(J24=0,0,$F$7+1-J24)</f>
        <v>0</v>
      </c>
      <c r="M24" s="10">
        <v>1</v>
      </c>
      <c r="N24" s="11">
        <v>50.43</v>
      </c>
      <c r="O24" s="45">
        <f t="shared" si="4"/>
        <v>51</v>
      </c>
      <c r="P24" s="10"/>
      <c r="Q24" s="11"/>
      <c r="R24" s="45">
        <f t="shared" si="5"/>
        <v>0</v>
      </c>
      <c r="S24" s="23" t="str">
        <f t="shared" si="6"/>
        <v>Diego Portales</v>
      </c>
    </row>
    <row r="25" spans="1:19" ht="21.75" customHeight="1" thickBot="1">
      <c r="A25" s="58">
        <f t="shared" si="0"/>
        <v>16</v>
      </c>
      <c r="B25" s="151" t="s">
        <v>269</v>
      </c>
      <c r="C25" s="151" t="s">
        <v>22</v>
      </c>
      <c r="D25" s="151"/>
      <c r="E25" s="152" t="s">
        <v>34</v>
      </c>
      <c r="F25" s="153">
        <v>151</v>
      </c>
      <c r="G25" s="122"/>
      <c r="H25" s="11"/>
      <c r="I25" s="44">
        <f t="shared" si="3"/>
        <v>0</v>
      </c>
      <c r="J25" s="10">
        <v>3</v>
      </c>
      <c r="K25" s="11"/>
      <c r="L25" s="45">
        <f t="shared" si="7"/>
        <v>49</v>
      </c>
      <c r="M25" s="40"/>
      <c r="N25" s="11"/>
      <c r="O25" s="45">
        <f t="shared" si="4"/>
        <v>0</v>
      </c>
      <c r="P25" s="40">
        <v>6</v>
      </c>
      <c r="Q25" s="11"/>
      <c r="R25" s="45">
        <f t="shared" si="5"/>
        <v>46</v>
      </c>
      <c r="S25" s="23" t="str">
        <f t="shared" si="6"/>
        <v>Diego Portales</v>
      </c>
    </row>
    <row r="26" spans="1:19" ht="21.75" customHeight="1">
      <c r="A26" s="57">
        <f t="shared" si="0"/>
        <v>17</v>
      </c>
      <c r="B26" s="151" t="s">
        <v>338</v>
      </c>
      <c r="C26" s="151" t="s">
        <v>232</v>
      </c>
      <c r="D26" s="151"/>
      <c r="E26" s="152" t="s">
        <v>34</v>
      </c>
      <c r="F26" s="153">
        <v>171</v>
      </c>
      <c r="G26" s="22"/>
      <c r="H26" s="12"/>
      <c r="I26" s="44">
        <f t="shared" si="3"/>
        <v>0</v>
      </c>
      <c r="J26" s="40" t="s">
        <v>380</v>
      </c>
      <c r="K26" s="11"/>
      <c r="L26" s="45">
        <v>1</v>
      </c>
      <c r="M26" s="10"/>
      <c r="N26" s="11"/>
      <c r="O26" s="45">
        <f t="shared" si="4"/>
        <v>0</v>
      </c>
      <c r="P26" s="10">
        <v>18</v>
      </c>
      <c r="Q26" s="11"/>
      <c r="R26" s="45">
        <f t="shared" si="5"/>
        <v>34</v>
      </c>
      <c r="S26" s="23" t="str">
        <f t="shared" si="6"/>
        <v>Team Diaz</v>
      </c>
    </row>
    <row r="27" spans="1:19" ht="21.75" customHeight="1">
      <c r="A27" s="58">
        <f t="shared" si="0"/>
        <v>18</v>
      </c>
      <c r="B27" s="151" t="s">
        <v>337</v>
      </c>
      <c r="C27" s="151" t="s">
        <v>232</v>
      </c>
      <c r="D27" s="151"/>
      <c r="E27" s="152" t="s">
        <v>34</v>
      </c>
      <c r="F27" s="153">
        <v>178</v>
      </c>
      <c r="G27" s="122"/>
      <c r="H27" s="11"/>
      <c r="I27" s="44">
        <f t="shared" si="3"/>
        <v>0</v>
      </c>
      <c r="J27" s="10"/>
      <c r="K27" s="11"/>
      <c r="L27" s="45">
        <f t="shared" si="7"/>
        <v>0</v>
      </c>
      <c r="M27" s="40"/>
      <c r="N27" s="11"/>
      <c r="O27" s="45">
        <f t="shared" si="4"/>
        <v>0</v>
      </c>
      <c r="P27" s="40"/>
      <c r="Q27" s="11"/>
      <c r="R27" s="45">
        <f t="shared" si="5"/>
        <v>0</v>
      </c>
      <c r="S27" s="23" t="str">
        <f t="shared" si="6"/>
        <v>Team Diaz</v>
      </c>
    </row>
    <row r="28" spans="1:19" ht="21.75" customHeight="1">
      <c r="A28" s="58">
        <f t="shared" si="0"/>
        <v>19</v>
      </c>
      <c r="B28" s="151" t="s">
        <v>246</v>
      </c>
      <c r="C28" s="151" t="s">
        <v>23</v>
      </c>
      <c r="D28" s="151"/>
      <c r="E28" s="152" t="s">
        <v>34</v>
      </c>
      <c r="F28" s="153">
        <v>204</v>
      </c>
      <c r="G28" s="122"/>
      <c r="H28" s="11"/>
      <c r="I28" s="44">
        <f t="shared" si="3"/>
        <v>0</v>
      </c>
      <c r="J28" s="40" t="s">
        <v>380</v>
      </c>
      <c r="K28" s="11"/>
      <c r="L28" s="45">
        <v>1</v>
      </c>
      <c r="M28" s="40"/>
      <c r="N28" s="11"/>
      <c r="O28" s="45">
        <f t="shared" si="4"/>
        <v>0</v>
      </c>
      <c r="P28" s="40">
        <v>27</v>
      </c>
      <c r="Q28" s="11"/>
      <c r="R28" s="45">
        <f t="shared" si="5"/>
        <v>25</v>
      </c>
      <c r="S28" s="23" t="str">
        <f t="shared" si="6"/>
        <v>Leones Rojos</v>
      </c>
    </row>
    <row r="29" spans="1:19" ht="21.75" customHeight="1" thickBot="1">
      <c r="A29" s="58">
        <f t="shared" si="0"/>
        <v>20</v>
      </c>
      <c r="B29" s="151" t="s">
        <v>142</v>
      </c>
      <c r="C29" s="151" t="s">
        <v>23</v>
      </c>
      <c r="D29" s="151"/>
      <c r="E29" s="152" t="s">
        <v>34</v>
      </c>
      <c r="F29" s="153">
        <v>205</v>
      </c>
      <c r="G29" s="22"/>
      <c r="H29" s="36"/>
      <c r="I29" s="44">
        <f t="shared" si="3"/>
        <v>0</v>
      </c>
      <c r="J29" s="10"/>
      <c r="K29" s="11"/>
      <c r="L29" s="45">
        <f t="shared" si="7"/>
        <v>0</v>
      </c>
      <c r="M29" s="10"/>
      <c r="N29" s="11"/>
      <c r="O29" s="45">
        <f t="shared" si="4"/>
        <v>0</v>
      </c>
      <c r="P29" s="10"/>
      <c r="Q29" s="11"/>
      <c r="R29" s="45">
        <f t="shared" si="5"/>
        <v>0</v>
      </c>
      <c r="S29" s="23" t="str">
        <f t="shared" si="6"/>
        <v>Leones Rojos</v>
      </c>
    </row>
    <row r="30" spans="1:19" ht="21.75" customHeight="1">
      <c r="A30" s="57">
        <f t="shared" si="0"/>
        <v>21</v>
      </c>
      <c r="B30" s="151" t="s">
        <v>87</v>
      </c>
      <c r="C30" s="151" t="s">
        <v>24</v>
      </c>
      <c r="D30" s="151"/>
      <c r="E30" s="152" t="s">
        <v>34</v>
      </c>
      <c r="F30" s="153">
        <v>251</v>
      </c>
      <c r="G30" s="22"/>
      <c r="H30" s="36"/>
      <c r="I30" s="44">
        <f t="shared" si="3"/>
        <v>0</v>
      </c>
      <c r="J30" s="10"/>
      <c r="K30" s="11"/>
      <c r="L30" s="45">
        <f t="shared" si="7"/>
        <v>0</v>
      </c>
      <c r="M30" s="40"/>
      <c r="N30" s="11"/>
      <c r="O30" s="45">
        <f t="shared" si="4"/>
        <v>0</v>
      </c>
      <c r="P30" s="40">
        <v>5</v>
      </c>
      <c r="Q30" s="11"/>
      <c r="R30" s="45">
        <f t="shared" si="5"/>
        <v>47</v>
      </c>
      <c r="S30" s="23" t="str">
        <f t="shared" si="6"/>
        <v>Colo Colo</v>
      </c>
    </row>
    <row r="31" spans="1:19" ht="21.75" customHeight="1">
      <c r="A31" s="58">
        <f t="shared" si="0"/>
        <v>22</v>
      </c>
      <c r="B31" s="151" t="s">
        <v>70</v>
      </c>
      <c r="C31" s="151" t="s">
        <v>24</v>
      </c>
      <c r="D31" s="151"/>
      <c r="E31" s="152" t="s">
        <v>34</v>
      </c>
      <c r="F31" s="153">
        <v>257</v>
      </c>
      <c r="G31" s="122"/>
      <c r="H31" s="11"/>
      <c r="I31" s="44">
        <f t="shared" si="3"/>
        <v>0</v>
      </c>
      <c r="J31" s="10">
        <v>9</v>
      </c>
      <c r="K31" s="12"/>
      <c r="L31" s="45">
        <f t="shared" si="7"/>
        <v>43</v>
      </c>
      <c r="M31" s="40"/>
      <c r="N31" s="12"/>
      <c r="O31" s="45">
        <f t="shared" si="4"/>
        <v>0</v>
      </c>
      <c r="P31" s="40">
        <v>3</v>
      </c>
      <c r="Q31" s="12"/>
      <c r="R31" s="45">
        <f t="shared" si="5"/>
        <v>49</v>
      </c>
      <c r="S31" s="23" t="str">
        <f t="shared" si="6"/>
        <v>Colo Colo</v>
      </c>
    </row>
    <row r="32" spans="1:19" ht="21.75" customHeight="1">
      <c r="A32" s="58">
        <f t="shared" si="0"/>
        <v>23</v>
      </c>
      <c r="B32" s="151" t="s">
        <v>112</v>
      </c>
      <c r="C32" s="151" t="s">
        <v>101</v>
      </c>
      <c r="D32" s="151"/>
      <c r="E32" s="152" t="s">
        <v>34</v>
      </c>
      <c r="F32" s="153">
        <v>264</v>
      </c>
      <c r="G32" s="22"/>
      <c r="H32" s="11"/>
      <c r="I32" s="44">
        <f t="shared" si="3"/>
        <v>0</v>
      </c>
      <c r="J32" s="10">
        <v>6</v>
      </c>
      <c r="K32" s="11"/>
      <c r="L32" s="45">
        <f t="shared" si="7"/>
        <v>46</v>
      </c>
      <c r="M32" s="40"/>
      <c r="N32" s="11"/>
      <c r="O32" s="45">
        <f t="shared" si="4"/>
        <v>0</v>
      </c>
      <c r="P32" s="40">
        <v>11</v>
      </c>
      <c r="Q32" s="11"/>
      <c r="R32" s="45">
        <f t="shared" si="5"/>
        <v>41</v>
      </c>
      <c r="S32" s="23" t="str">
        <f t="shared" si="6"/>
        <v>Boosted</v>
      </c>
    </row>
    <row r="33" spans="1:19" ht="21.75" customHeight="1" thickBot="1">
      <c r="A33" s="58">
        <f t="shared" si="0"/>
        <v>24</v>
      </c>
      <c r="B33" s="151" t="s">
        <v>136</v>
      </c>
      <c r="C33" s="151" t="s">
        <v>101</v>
      </c>
      <c r="D33" s="151"/>
      <c r="E33" s="152" t="s">
        <v>34</v>
      </c>
      <c r="F33" s="153">
        <v>267</v>
      </c>
      <c r="G33" s="122"/>
      <c r="H33" s="11"/>
      <c r="I33" s="44">
        <f t="shared" si="3"/>
        <v>0</v>
      </c>
      <c r="J33" s="10">
        <v>13</v>
      </c>
      <c r="K33" s="11"/>
      <c r="L33" s="45">
        <f t="shared" si="7"/>
        <v>39</v>
      </c>
      <c r="M33" s="40"/>
      <c r="N33" s="11"/>
      <c r="O33" s="45">
        <f t="shared" si="4"/>
        <v>0</v>
      </c>
      <c r="P33" s="40">
        <v>17</v>
      </c>
      <c r="Q33" s="11"/>
      <c r="R33" s="45">
        <f t="shared" si="5"/>
        <v>35</v>
      </c>
      <c r="S33" s="23" t="str">
        <f t="shared" si="6"/>
        <v>Boosted</v>
      </c>
    </row>
    <row r="34" spans="1:19" ht="21.75" customHeight="1">
      <c r="A34" s="57">
        <f t="shared" si="0"/>
        <v>25</v>
      </c>
      <c r="B34" s="151" t="s">
        <v>298</v>
      </c>
      <c r="C34" s="151" t="s">
        <v>101</v>
      </c>
      <c r="D34" s="151"/>
      <c r="E34" s="152" t="s">
        <v>34</v>
      </c>
      <c r="F34" s="153">
        <v>269</v>
      </c>
      <c r="G34" s="22"/>
      <c r="H34" s="11"/>
      <c r="I34" s="44">
        <f t="shared" si="3"/>
        <v>0</v>
      </c>
      <c r="J34" s="40" t="s">
        <v>380</v>
      </c>
      <c r="K34" s="11"/>
      <c r="L34" s="45">
        <v>1</v>
      </c>
      <c r="M34" s="10">
        <v>22</v>
      </c>
      <c r="N34" s="12"/>
      <c r="O34" s="45">
        <f t="shared" si="4"/>
        <v>30</v>
      </c>
      <c r="P34" s="10">
        <v>24</v>
      </c>
      <c r="Q34" s="12"/>
      <c r="R34" s="45">
        <f t="shared" si="5"/>
        <v>28</v>
      </c>
      <c r="S34" s="23" t="str">
        <f t="shared" si="6"/>
        <v>Boosted</v>
      </c>
    </row>
    <row r="35" spans="1:19" ht="21.75" customHeight="1">
      <c r="A35" s="58">
        <f t="shared" si="0"/>
        <v>26</v>
      </c>
      <c r="B35" s="151" t="s">
        <v>110</v>
      </c>
      <c r="C35" s="151" t="s">
        <v>101</v>
      </c>
      <c r="D35" s="151"/>
      <c r="E35" s="152" t="s">
        <v>34</v>
      </c>
      <c r="F35" s="153">
        <v>272</v>
      </c>
      <c r="G35" s="122"/>
      <c r="H35" s="11"/>
      <c r="I35" s="44">
        <f t="shared" si="3"/>
        <v>0</v>
      </c>
      <c r="J35" s="10"/>
      <c r="K35" s="12"/>
      <c r="L35" s="45">
        <f t="shared" si="7"/>
        <v>0</v>
      </c>
      <c r="M35" s="10"/>
      <c r="N35" s="12"/>
      <c r="O35" s="45">
        <f t="shared" si="4"/>
        <v>0</v>
      </c>
      <c r="P35" s="10"/>
      <c r="Q35" s="12"/>
      <c r="R35" s="45">
        <f t="shared" si="5"/>
        <v>0</v>
      </c>
      <c r="S35" s="23" t="str">
        <f t="shared" si="6"/>
        <v>Boosted</v>
      </c>
    </row>
    <row r="36" spans="1:19" ht="21.75" customHeight="1">
      <c r="A36" s="58">
        <f t="shared" si="0"/>
        <v>27</v>
      </c>
      <c r="B36" s="151" t="s">
        <v>141</v>
      </c>
      <c r="C36" s="151" t="s">
        <v>101</v>
      </c>
      <c r="D36" s="151"/>
      <c r="E36" s="152" t="s">
        <v>34</v>
      </c>
      <c r="F36" s="153">
        <v>279</v>
      </c>
      <c r="G36" s="122">
        <v>8</v>
      </c>
      <c r="H36" s="11">
        <v>20.4</v>
      </c>
      <c r="I36" s="44">
        <f t="shared" si="3"/>
        <v>44</v>
      </c>
      <c r="J36" s="10"/>
      <c r="K36" s="12"/>
      <c r="L36" s="45">
        <f t="shared" si="7"/>
        <v>0</v>
      </c>
      <c r="M36" s="40">
        <v>13</v>
      </c>
      <c r="N36" s="12"/>
      <c r="O36" s="45">
        <f t="shared" si="4"/>
        <v>39</v>
      </c>
      <c r="P36" s="40"/>
      <c r="Q36" s="12"/>
      <c r="R36" s="45">
        <f t="shared" si="5"/>
        <v>0</v>
      </c>
      <c r="S36" s="23" t="str">
        <f t="shared" si="6"/>
        <v>Boosted</v>
      </c>
    </row>
    <row r="37" spans="1:19" ht="21.75" customHeight="1" thickBot="1">
      <c r="A37" s="58">
        <f t="shared" si="0"/>
        <v>28</v>
      </c>
      <c r="B37" s="151" t="s">
        <v>346</v>
      </c>
      <c r="C37" s="151" t="s">
        <v>244</v>
      </c>
      <c r="D37" s="151"/>
      <c r="E37" s="152" t="s">
        <v>34</v>
      </c>
      <c r="F37" s="153">
        <v>393</v>
      </c>
      <c r="G37" s="122"/>
      <c r="H37" s="12"/>
      <c r="I37" s="44">
        <f t="shared" si="3"/>
        <v>0</v>
      </c>
      <c r="J37" s="40" t="s">
        <v>380</v>
      </c>
      <c r="K37" s="12"/>
      <c r="L37" s="45">
        <v>1</v>
      </c>
      <c r="M37" s="40">
        <v>27</v>
      </c>
      <c r="N37" s="12"/>
      <c r="O37" s="45">
        <f t="shared" si="4"/>
        <v>25</v>
      </c>
      <c r="P37" s="40">
        <v>26</v>
      </c>
      <c r="Q37" s="12"/>
      <c r="R37" s="45">
        <f t="shared" si="5"/>
        <v>26</v>
      </c>
      <c r="S37" s="23" t="str">
        <f t="shared" si="6"/>
        <v>Chitas De Quilicura</v>
      </c>
    </row>
    <row r="38" spans="1:19" ht="21.75" customHeight="1">
      <c r="A38" s="57">
        <f t="shared" si="0"/>
        <v>29</v>
      </c>
      <c r="B38" s="151" t="s">
        <v>148</v>
      </c>
      <c r="C38" s="151" t="s">
        <v>244</v>
      </c>
      <c r="D38" s="151"/>
      <c r="E38" s="152" t="s">
        <v>34</v>
      </c>
      <c r="F38" s="153">
        <v>395</v>
      </c>
      <c r="G38" s="122"/>
      <c r="H38" s="11"/>
      <c r="I38" s="44">
        <f t="shared" si="3"/>
        <v>0</v>
      </c>
      <c r="J38" s="10">
        <v>5</v>
      </c>
      <c r="K38" s="12"/>
      <c r="L38" s="45">
        <f t="shared" si="7"/>
        <v>47</v>
      </c>
      <c r="M38" s="10"/>
      <c r="N38" s="12"/>
      <c r="O38" s="45">
        <f t="shared" si="4"/>
        <v>0</v>
      </c>
      <c r="P38" s="10">
        <v>7</v>
      </c>
      <c r="Q38" s="12"/>
      <c r="R38" s="45">
        <f t="shared" si="5"/>
        <v>45</v>
      </c>
      <c r="S38" s="23" t="str">
        <f aca="true" t="shared" si="8" ref="S38:S61">C38</f>
        <v>Chitas De Quilicura</v>
      </c>
    </row>
    <row r="39" spans="1:19" ht="21.75" customHeight="1">
      <c r="A39" s="58">
        <f t="shared" si="0"/>
        <v>30</v>
      </c>
      <c r="B39" s="151" t="s">
        <v>242</v>
      </c>
      <c r="C39" s="151" t="s">
        <v>74</v>
      </c>
      <c r="D39" s="151"/>
      <c r="E39" s="152" t="s">
        <v>34</v>
      </c>
      <c r="F39" s="153">
        <v>513</v>
      </c>
      <c r="G39" s="122">
        <v>15</v>
      </c>
      <c r="H39" s="11">
        <v>21.44</v>
      </c>
      <c r="I39" s="44">
        <f t="shared" si="3"/>
        <v>37</v>
      </c>
      <c r="J39" s="10"/>
      <c r="K39" s="12"/>
      <c r="L39" s="45">
        <f t="shared" si="7"/>
        <v>0</v>
      </c>
      <c r="M39" s="40"/>
      <c r="N39" s="12"/>
      <c r="O39" s="45">
        <f t="shared" si="4"/>
        <v>0</v>
      </c>
      <c r="P39" s="40"/>
      <c r="Q39" s="12"/>
      <c r="R39" s="45">
        <f t="shared" si="5"/>
        <v>0</v>
      </c>
      <c r="S39" s="23" t="str">
        <f t="shared" si="8"/>
        <v>Fenix</v>
      </c>
    </row>
    <row r="40" spans="1:19" ht="21.75" customHeight="1">
      <c r="A40" s="58">
        <f t="shared" si="0"/>
        <v>31</v>
      </c>
      <c r="B40" s="151" t="s">
        <v>115</v>
      </c>
      <c r="C40" s="151" t="s">
        <v>48</v>
      </c>
      <c r="D40" s="151"/>
      <c r="E40" s="152" t="s">
        <v>34</v>
      </c>
      <c r="F40" s="153">
        <v>570</v>
      </c>
      <c r="G40" s="122"/>
      <c r="H40" s="11"/>
      <c r="I40" s="44">
        <f t="shared" si="3"/>
        <v>0</v>
      </c>
      <c r="J40" s="10"/>
      <c r="K40" s="12"/>
      <c r="L40" s="45">
        <f t="shared" si="7"/>
        <v>0</v>
      </c>
      <c r="M40" s="40"/>
      <c r="N40" s="12"/>
      <c r="O40" s="45">
        <f t="shared" si="4"/>
        <v>0</v>
      </c>
      <c r="P40" s="40"/>
      <c r="Q40" s="12"/>
      <c r="R40" s="45">
        <f t="shared" si="5"/>
        <v>0</v>
      </c>
      <c r="S40" s="23" t="str">
        <f t="shared" si="8"/>
        <v>Black Bull</v>
      </c>
    </row>
    <row r="41" spans="1:19" ht="21.75" customHeight="1" thickBot="1">
      <c r="A41" s="58">
        <f t="shared" si="0"/>
        <v>32</v>
      </c>
      <c r="B41" s="151" t="s">
        <v>251</v>
      </c>
      <c r="C41" s="151" t="s">
        <v>139</v>
      </c>
      <c r="D41" s="151"/>
      <c r="E41" s="152" t="s">
        <v>34</v>
      </c>
      <c r="F41" s="153">
        <v>583</v>
      </c>
      <c r="G41" s="122">
        <v>22</v>
      </c>
      <c r="H41" s="11">
        <v>22.64</v>
      </c>
      <c r="I41" s="44">
        <f t="shared" si="3"/>
        <v>30</v>
      </c>
      <c r="J41" s="40" t="s">
        <v>380</v>
      </c>
      <c r="K41" s="12"/>
      <c r="L41" s="45">
        <v>1</v>
      </c>
      <c r="M41" s="40">
        <v>19</v>
      </c>
      <c r="N41" s="12"/>
      <c r="O41" s="45">
        <f t="shared" si="4"/>
        <v>33</v>
      </c>
      <c r="P41" s="40"/>
      <c r="Q41" s="12"/>
      <c r="R41" s="45">
        <f t="shared" si="5"/>
        <v>0</v>
      </c>
      <c r="S41" s="23" t="str">
        <f t="shared" si="8"/>
        <v>Deportivo Quilpue</v>
      </c>
    </row>
    <row r="42" spans="1:19" ht="21.75" customHeight="1">
      <c r="A42" s="57">
        <f t="shared" si="0"/>
        <v>33</v>
      </c>
      <c r="B42" s="151" t="s">
        <v>143</v>
      </c>
      <c r="C42" s="151" t="s">
        <v>138</v>
      </c>
      <c r="D42" s="151"/>
      <c r="E42" s="152" t="s">
        <v>34</v>
      </c>
      <c r="F42" s="153">
        <v>702</v>
      </c>
      <c r="G42" s="122"/>
      <c r="H42" s="11"/>
      <c r="I42" s="44">
        <f t="shared" si="3"/>
        <v>0</v>
      </c>
      <c r="J42" s="40" t="s">
        <v>380</v>
      </c>
      <c r="K42" s="12"/>
      <c r="L42" s="45">
        <v>1</v>
      </c>
      <c r="M42" s="40"/>
      <c r="N42" s="12"/>
      <c r="O42" s="45">
        <f t="shared" si="4"/>
        <v>0</v>
      </c>
      <c r="P42" s="40">
        <v>25</v>
      </c>
      <c r="Q42" s="12"/>
      <c r="R42" s="45">
        <f t="shared" si="5"/>
        <v>27</v>
      </c>
      <c r="S42" s="23" t="str">
        <f t="shared" si="8"/>
        <v>Hualpen</v>
      </c>
    </row>
    <row r="43" spans="1:19" ht="21.75" customHeight="1">
      <c r="A43" s="58">
        <f t="shared" si="0"/>
        <v>34</v>
      </c>
      <c r="B43" s="151" t="s">
        <v>245</v>
      </c>
      <c r="C43" s="151" t="s">
        <v>138</v>
      </c>
      <c r="D43" s="151"/>
      <c r="E43" s="152" t="s">
        <v>34</v>
      </c>
      <c r="F43" s="153">
        <v>719</v>
      </c>
      <c r="G43" s="122">
        <v>18</v>
      </c>
      <c r="H43" s="11">
        <v>21.84</v>
      </c>
      <c r="I43" s="44">
        <f t="shared" si="3"/>
        <v>34</v>
      </c>
      <c r="J43" s="129" t="s">
        <v>380</v>
      </c>
      <c r="K43" s="31"/>
      <c r="L43" s="45">
        <v>1</v>
      </c>
      <c r="M43" s="24">
        <v>21</v>
      </c>
      <c r="N43" s="31"/>
      <c r="O43" s="45">
        <f t="shared" si="4"/>
        <v>31</v>
      </c>
      <c r="P43" s="24">
        <v>21</v>
      </c>
      <c r="Q43" s="31"/>
      <c r="R43" s="45">
        <f t="shared" si="5"/>
        <v>31</v>
      </c>
      <c r="S43" s="23" t="str">
        <f t="shared" si="8"/>
        <v>Hualpen</v>
      </c>
    </row>
    <row r="44" spans="1:19" ht="21.75" customHeight="1">
      <c r="A44" s="58">
        <f t="shared" si="0"/>
        <v>35</v>
      </c>
      <c r="B44" s="151" t="s">
        <v>147</v>
      </c>
      <c r="C44" s="151" t="s">
        <v>84</v>
      </c>
      <c r="D44" s="151"/>
      <c r="E44" s="152" t="s">
        <v>34</v>
      </c>
      <c r="F44" s="153">
        <v>764</v>
      </c>
      <c r="G44" s="122">
        <v>12</v>
      </c>
      <c r="H44" s="11">
        <v>20.89</v>
      </c>
      <c r="I44" s="44">
        <f t="shared" si="3"/>
        <v>40</v>
      </c>
      <c r="J44" s="129" t="s">
        <v>380</v>
      </c>
      <c r="K44" s="31"/>
      <c r="L44" s="45">
        <v>1</v>
      </c>
      <c r="M44" s="129">
        <v>10</v>
      </c>
      <c r="N44" s="31"/>
      <c r="O44" s="45">
        <f t="shared" si="4"/>
        <v>42</v>
      </c>
      <c r="P44" s="129"/>
      <c r="Q44" s="31"/>
      <c r="R44" s="45">
        <f t="shared" si="5"/>
        <v>0</v>
      </c>
      <c r="S44" s="23" t="str">
        <f t="shared" si="8"/>
        <v>Crescente Errazuriz</v>
      </c>
    </row>
    <row r="45" spans="1:19" ht="21.75" customHeight="1" thickBot="1">
      <c r="A45" s="58">
        <f t="shared" si="0"/>
        <v>36</v>
      </c>
      <c r="B45" s="151" t="s">
        <v>237</v>
      </c>
      <c r="C45" s="151" t="s">
        <v>84</v>
      </c>
      <c r="D45" s="151"/>
      <c r="E45" s="152" t="s">
        <v>34</v>
      </c>
      <c r="F45" s="153">
        <v>768</v>
      </c>
      <c r="G45" s="122">
        <v>19</v>
      </c>
      <c r="H45" s="11"/>
      <c r="I45" s="44">
        <f t="shared" si="3"/>
        <v>33</v>
      </c>
      <c r="J45" s="129" t="s">
        <v>380</v>
      </c>
      <c r="K45" s="31"/>
      <c r="L45" s="45">
        <v>1</v>
      </c>
      <c r="M45" s="129">
        <v>24</v>
      </c>
      <c r="N45" s="31"/>
      <c r="O45" s="45">
        <f t="shared" si="4"/>
        <v>28</v>
      </c>
      <c r="P45" s="129"/>
      <c r="Q45" s="31"/>
      <c r="R45" s="45">
        <f t="shared" si="5"/>
        <v>0</v>
      </c>
      <c r="S45" s="23" t="str">
        <f t="shared" si="8"/>
        <v>Crescente Errazuriz</v>
      </c>
    </row>
    <row r="46" spans="1:19" ht="21.75" customHeight="1">
      <c r="A46" s="57">
        <f t="shared" si="0"/>
        <v>37</v>
      </c>
      <c r="B46" s="151" t="s">
        <v>119</v>
      </c>
      <c r="C46" s="151" t="s">
        <v>84</v>
      </c>
      <c r="D46" s="151"/>
      <c r="E46" s="152" t="s">
        <v>34</v>
      </c>
      <c r="F46" s="153">
        <v>770</v>
      </c>
      <c r="G46" s="141">
        <v>2</v>
      </c>
      <c r="H46" s="25"/>
      <c r="I46" s="44">
        <f t="shared" si="3"/>
        <v>50</v>
      </c>
      <c r="J46" s="24"/>
      <c r="K46" s="31"/>
      <c r="L46" s="45">
        <f t="shared" si="7"/>
        <v>0</v>
      </c>
      <c r="M46" s="129">
        <v>4</v>
      </c>
      <c r="N46" s="31"/>
      <c r="O46" s="45">
        <f t="shared" si="4"/>
        <v>48</v>
      </c>
      <c r="P46" s="129"/>
      <c r="Q46" s="31"/>
      <c r="R46" s="45">
        <f t="shared" si="5"/>
        <v>0</v>
      </c>
      <c r="S46" s="23" t="str">
        <f t="shared" si="8"/>
        <v>Crescente Errazuriz</v>
      </c>
    </row>
    <row r="47" spans="1:19" ht="21.75" customHeight="1">
      <c r="A47" s="58">
        <f t="shared" si="0"/>
        <v>38</v>
      </c>
      <c r="B47" s="151" t="s">
        <v>152</v>
      </c>
      <c r="C47" s="151" t="s">
        <v>84</v>
      </c>
      <c r="D47" s="151"/>
      <c r="E47" s="152" t="s">
        <v>34</v>
      </c>
      <c r="F47" s="153">
        <v>774</v>
      </c>
      <c r="G47" s="141">
        <v>10</v>
      </c>
      <c r="H47" s="25">
        <v>20.61</v>
      </c>
      <c r="I47" s="44">
        <f t="shared" si="3"/>
        <v>42</v>
      </c>
      <c r="J47" s="129" t="s">
        <v>380</v>
      </c>
      <c r="K47" s="31"/>
      <c r="L47" s="45">
        <v>1</v>
      </c>
      <c r="M47" s="24">
        <v>8</v>
      </c>
      <c r="N47" s="31"/>
      <c r="O47" s="45">
        <f t="shared" si="4"/>
        <v>44</v>
      </c>
      <c r="P47" s="24"/>
      <c r="Q47" s="31"/>
      <c r="R47" s="45">
        <f t="shared" si="5"/>
        <v>0</v>
      </c>
      <c r="S47" s="23" t="str">
        <f t="shared" si="8"/>
        <v>Crescente Errazuriz</v>
      </c>
    </row>
    <row r="48" spans="1:19" ht="21.75" customHeight="1">
      <c r="A48" s="58">
        <f t="shared" si="0"/>
        <v>39</v>
      </c>
      <c r="B48" s="151" t="s">
        <v>73</v>
      </c>
      <c r="C48" s="151" t="s">
        <v>172</v>
      </c>
      <c r="D48" s="151"/>
      <c r="E48" s="152" t="s">
        <v>34</v>
      </c>
      <c r="F48" s="153">
        <v>825</v>
      </c>
      <c r="G48" s="22">
        <v>3</v>
      </c>
      <c r="H48" s="12">
        <v>20.04</v>
      </c>
      <c r="I48" s="44">
        <f t="shared" si="3"/>
        <v>49</v>
      </c>
      <c r="J48" s="24">
        <v>4</v>
      </c>
      <c r="K48" s="31"/>
      <c r="L48" s="45">
        <f t="shared" si="7"/>
        <v>48</v>
      </c>
      <c r="M48" s="24">
        <v>2</v>
      </c>
      <c r="N48" s="31"/>
      <c r="O48" s="45">
        <f t="shared" si="4"/>
        <v>50</v>
      </c>
      <c r="P48" s="24">
        <v>8</v>
      </c>
      <c r="Q48" s="31"/>
      <c r="R48" s="45">
        <f t="shared" si="5"/>
        <v>44</v>
      </c>
      <c r="S48" s="23" t="str">
        <f t="shared" si="8"/>
        <v>RPA</v>
      </c>
    </row>
    <row r="49" spans="1:19" ht="21.75" customHeight="1" thickBot="1">
      <c r="A49" s="58">
        <f t="shared" si="0"/>
        <v>40</v>
      </c>
      <c r="B49" s="151" t="s">
        <v>66</v>
      </c>
      <c r="C49" s="151" t="s">
        <v>172</v>
      </c>
      <c r="D49" s="151"/>
      <c r="E49" s="152" t="s">
        <v>34</v>
      </c>
      <c r="F49" s="153">
        <v>827</v>
      </c>
      <c r="G49" s="22">
        <v>4</v>
      </c>
      <c r="H49" s="12">
        <v>20.185</v>
      </c>
      <c r="I49" s="44">
        <f t="shared" si="3"/>
        <v>48</v>
      </c>
      <c r="J49" s="24">
        <v>1</v>
      </c>
      <c r="K49" s="31" t="s">
        <v>429</v>
      </c>
      <c r="L49" s="45">
        <f aca="true" t="shared" si="9" ref="L49:L61">IF(J49=0,0,$F$7+1-J49)</f>
        <v>51</v>
      </c>
      <c r="M49" s="24">
        <v>3</v>
      </c>
      <c r="N49" s="31"/>
      <c r="O49" s="45">
        <f t="shared" si="4"/>
        <v>49</v>
      </c>
      <c r="P49" s="24">
        <v>2</v>
      </c>
      <c r="Q49" s="31"/>
      <c r="R49" s="45">
        <f t="shared" si="5"/>
        <v>50</v>
      </c>
      <c r="S49" s="23" t="str">
        <f t="shared" si="8"/>
        <v>RPA</v>
      </c>
    </row>
    <row r="50" spans="1:19" ht="21.75" customHeight="1">
      <c r="A50" s="57">
        <f t="shared" si="0"/>
        <v>41</v>
      </c>
      <c r="B50" s="151" t="s">
        <v>91</v>
      </c>
      <c r="C50" s="151" t="s">
        <v>172</v>
      </c>
      <c r="D50" s="151"/>
      <c r="E50" s="152" t="s">
        <v>34</v>
      </c>
      <c r="F50" s="153">
        <v>834</v>
      </c>
      <c r="G50" s="22">
        <v>7</v>
      </c>
      <c r="H50" s="12">
        <v>20.34</v>
      </c>
      <c r="I50" s="44">
        <f t="shared" si="3"/>
        <v>45</v>
      </c>
      <c r="J50" s="24">
        <v>12</v>
      </c>
      <c r="K50" s="31"/>
      <c r="L50" s="45">
        <f t="shared" si="9"/>
        <v>40</v>
      </c>
      <c r="M50" s="129">
        <v>15</v>
      </c>
      <c r="N50" s="31"/>
      <c r="O50" s="45">
        <f t="shared" si="4"/>
        <v>37</v>
      </c>
      <c r="P50" s="129">
        <v>4</v>
      </c>
      <c r="Q50" s="31"/>
      <c r="R50" s="45">
        <f t="shared" si="5"/>
        <v>48</v>
      </c>
      <c r="S50" s="23" t="str">
        <f t="shared" si="8"/>
        <v>RPA</v>
      </c>
    </row>
    <row r="51" spans="1:19" ht="21.75" customHeight="1">
      <c r="A51" s="58">
        <f t="shared" si="0"/>
        <v>42</v>
      </c>
      <c r="B51" s="151" t="s">
        <v>267</v>
      </c>
      <c r="C51" s="151" t="s">
        <v>172</v>
      </c>
      <c r="D51" s="151"/>
      <c r="E51" s="152" t="s">
        <v>34</v>
      </c>
      <c r="F51" s="153">
        <v>835</v>
      </c>
      <c r="G51" s="141">
        <v>6</v>
      </c>
      <c r="H51" s="31">
        <v>20.25</v>
      </c>
      <c r="I51" s="44">
        <f t="shared" si="3"/>
        <v>46</v>
      </c>
      <c r="J51" s="24">
        <v>8</v>
      </c>
      <c r="K51" s="31"/>
      <c r="L51" s="45">
        <f t="shared" si="9"/>
        <v>44</v>
      </c>
      <c r="M51" s="129">
        <v>14</v>
      </c>
      <c r="N51" s="31"/>
      <c r="O51" s="45">
        <f t="shared" si="4"/>
        <v>38</v>
      </c>
      <c r="P51" s="129">
        <v>29</v>
      </c>
      <c r="Q51" s="31"/>
      <c r="R51" s="45">
        <f t="shared" si="5"/>
        <v>23</v>
      </c>
      <c r="S51" s="23" t="str">
        <f t="shared" si="8"/>
        <v>RPA</v>
      </c>
    </row>
    <row r="52" spans="1:19" ht="21.75" customHeight="1">
      <c r="A52" s="58">
        <f t="shared" si="0"/>
        <v>43</v>
      </c>
      <c r="B52" s="151" t="s">
        <v>266</v>
      </c>
      <c r="C52" s="151" t="s">
        <v>172</v>
      </c>
      <c r="D52" s="151"/>
      <c r="E52" s="152" t="s">
        <v>34</v>
      </c>
      <c r="F52" s="153">
        <v>839</v>
      </c>
      <c r="G52" s="141">
        <v>9</v>
      </c>
      <c r="H52" s="25">
        <v>20.42</v>
      </c>
      <c r="I52" s="44">
        <f t="shared" si="3"/>
        <v>43</v>
      </c>
      <c r="J52" s="129" t="s">
        <v>380</v>
      </c>
      <c r="K52" s="31"/>
      <c r="L52" s="45">
        <v>1</v>
      </c>
      <c r="M52" s="129">
        <v>16</v>
      </c>
      <c r="N52" s="31"/>
      <c r="O52" s="45">
        <f t="shared" si="4"/>
        <v>36</v>
      </c>
      <c r="P52" s="129"/>
      <c r="Q52" s="31"/>
      <c r="R52" s="45">
        <f t="shared" si="5"/>
        <v>0</v>
      </c>
      <c r="S52" s="23" t="str">
        <f t="shared" si="8"/>
        <v>RPA</v>
      </c>
    </row>
    <row r="53" spans="1:19" ht="21.75" customHeight="1" thickBot="1">
      <c r="A53" s="58">
        <f t="shared" si="0"/>
        <v>44</v>
      </c>
      <c r="B53" s="151" t="s">
        <v>300</v>
      </c>
      <c r="C53" s="151" t="s">
        <v>168</v>
      </c>
      <c r="D53" s="151"/>
      <c r="E53" s="152" t="s">
        <v>34</v>
      </c>
      <c r="F53" s="153">
        <v>845</v>
      </c>
      <c r="G53" s="141"/>
      <c r="H53" s="25"/>
      <c r="I53" s="44">
        <f t="shared" si="3"/>
        <v>0</v>
      </c>
      <c r="J53" s="129" t="s">
        <v>380</v>
      </c>
      <c r="K53" s="31"/>
      <c r="L53" s="45">
        <v>1</v>
      </c>
      <c r="M53" s="129">
        <v>18</v>
      </c>
      <c r="N53" s="31"/>
      <c r="O53" s="45">
        <f t="shared" si="4"/>
        <v>34</v>
      </c>
      <c r="P53" s="129">
        <v>19</v>
      </c>
      <c r="Q53" s="31"/>
      <c r="R53" s="45">
        <f t="shared" si="5"/>
        <v>33</v>
      </c>
      <c r="S53" s="23" t="str">
        <f t="shared" si="8"/>
        <v>Uzi Roller</v>
      </c>
    </row>
    <row r="54" spans="1:19" ht="21.75" customHeight="1">
      <c r="A54" s="57">
        <f t="shared" si="0"/>
        <v>45</v>
      </c>
      <c r="B54" s="151" t="s">
        <v>293</v>
      </c>
      <c r="C54" s="151" t="s">
        <v>173</v>
      </c>
      <c r="D54" s="151"/>
      <c r="E54" s="152" t="s">
        <v>34</v>
      </c>
      <c r="F54" s="153">
        <v>901</v>
      </c>
      <c r="G54" s="141">
        <v>20</v>
      </c>
      <c r="H54" s="25">
        <v>20.25</v>
      </c>
      <c r="I54" s="44">
        <f t="shared" si="3"/>
        <v>32</v>
      </c>
      <c r="J54" s="129" t="s">
        <v>380</v>
      </c>
      <c r="K54" s="31"/>
      <c r="L54" s="45">
        <v>1</v>
      </c>
      <c r="M54" s="129">
        <v>25</v>
      </c>
      <c r="N54" s="31"/>
      <c r="O54" s="45">
        <f t="shared" si="4"/>
        <v>27</v>
      </c>
      <c r="P54" s="129"/>
      <c r="Q54" s="31"/>
      <c r="R54" s="45">
        <f t="shared" si="5"/>
        <v>0</v>
      </c>
      <c r="S54" s="23" t="str">
        <f t="shared" si="8"/>
        <v>Power Wheels</v>
      </c>
    </row>
    <row r="55" spans="1:19" ht="21.75" customHeight="1">
      <c r="A55" s="58">
        <f t="shared" si="0"/>
        <v>46</v>
      </c>
      <c r="B55" s="151" t="s">
        <v>99</v>
      </c>
      <c r="C55" s="151" t="s">
        <v>98</v>
      </c>
      <c r="D55" s="151"/>
      <c r="E55" s="152" t="s">
        <v>34</v>
      </c>
      <c r="F55" s="153">
        <v>930</v>
      </c>
      <c r="G55" s="141"/>
      <c r="H55" s="25"/>
      <c r="I55" s="44">
        <f>IF(G55=0,0,$F$7+1-G55)</f>
        <v>0</v>
      </c>
      <c r="J55" s="129" t="s">
        <v>380</v>
      </c>
      <c r="K55" s="31"/>
      <c r="L55" s="45">
        <v>1</v>
      </c>
      <c r="M55" s="129">
        <v>28</v>
      </c>
      <c r="N55" s="31"/>
      <c r="O55" s="45">
        <f t="shared" si="4"/>
        <v>24</v>
      </c>
      <c r="P55" s="129">
        <v>28</v>
      </c>
      <c r="Q55" s="31"/>
      <c r="R55" s="45">
        <f t="shared" si="5"/>
        <v>24</v>
      </c>
      <c r="S55" s="23" t="str">
        <f t="shared" si="8"/>
        <v>Curico Maria Salinas</v>
      </c>
    </row>
    <row r="56" spans="1:19" ht="21.75" customHeight="1">
      <c r="A56" s="58">
        <f t="shared" si="0"/>
        <v>47</v>
      </c>
      <c r="B56" s="151" t="s">
        <v>153</v>
      </c>
      <c r="C56" s="151" t="s">
        <v>98</v>
      </c>
      <c r="D56" s="151"/>
      <c r="E56" s="152" t="s">
        <v>34</v>
      </c>
      <c r="F56" s="153">
        <v>949</v>
      </c>
      <c r="G56" s="29">
        <v>17</v>
      </c>
      <c r="H56" s="31">
        <v>21.81</v>
      </c>
      <c r="I56" s="44">
        <f>IF(G56=0,0,$F$7+1-G56)</f>
        <v>35</v>
      </c>
      <c r="J56" s="129" t="s">
        <v>380</v>
      </c>
      <c r="K56" s="31"/>
      <c r="L56" s="45">
        <v>1</v>
      </c>
      <c r="M56" s="24">
        <v>20</v>
      </c>
      <c r="N56" s="31"/>
      <c r="O56" s="45">
        <f>IF(M56=0,0,$F$7+1-M56)</f>
        <v>32</v>
      </c>
      <c r="P56" s="24"/>
      <c r="Q56" s="31"/>
      <c r="R56" s="45">
        <f>IF(P56=0,0,$F$7+1-P56)</f>
        <v>0</v>
      </c>
      <c r="S56" s="23" t="str">
        <f t="shared" si="8"/>
        <v>Curico Maria Salinas</v>
      </c>
    </row>
    <row r="57" spans="1:19" ht="21.75" customHeight="1" thickBot="1">
      <c r="A57" s="58">
        <f t="shared" si="0"/>
        <v>48</v>
      </c>
      <c r="B57" s="151" t="s">
        <v>243</v>
      </c>
      <c r="C57" s="151" t="s">
        <v>77</v>
      </c>
      <c r="D57" s="151"/>
      <c r="E57" s="152" t="s">
        <v>34</v>
      </c>
      <c r="F57" s="153">
        <v>984</v>
      </c>
      <c r="G57" s="29"/>
      <c r="H57" s="31"/>
      <c r="I57" s="44">
        <f>IF(G57=0,0,$F$7+1-G57)</f>
        <v>0</v>
      </c>
      <c r="J57" s="129" t="s">
        <v>380</v>
      </c>
      <c r="K57" s="31"/>
      <c r="L57" s="45">
        <v>1</v>
      </c>
      <c r="M57" s="24"/>
      <c r="N57" s="31"/>
      <c r="O57" s="45">
        <f>IF(M57=0,0,$F$7+1-M57)</f>
        <v>0</v>
      </c>
      <c r="P57" s="24">
        <v>22</v>
      </c>
      <c r="Q57" s="31"/>
      <c r="R57" s="45">
        <f>IF(P57=0,0,$F$7+1-P57)</f>
        <v>30</v>
      </c>
      <c r="S57" s="23" t="str">
        <f t="shared" si="8"/>
        <v>Pintana s/ruedas</v>
      </c>
    </row>
    <row r="58" spans="1:18" ht="21.75" customHeight="1">
      <c r="A58" s="57">
        <f t="shared" si="0"/>
        <v>49</v>
      </c>
      <c r="B58" s="151" t="s">
        <v>92</v>
      </c>
      <c r="C58" s="151" t="s">
        <v>77</v>
      </c>
      <c r="D58" s="151"/>
      <c r="E58" s="152" t="s">
        <v>34</v>
      </c>
      <c r="F58" s="153">
        <v>987</v>
      </c>
      <c r="G58" s="29"/>
      <c r="H58" s="31"/>
      <c r="I58" s="44"/>
      <c r="J58" s="24"/>
      <c r="K58" s="31"/>
      <c r="L58" s="111"/>
      <c r="M58" s="24"/>
      <c r="N58" s="31"/>
      <c r="O58" s="45"/>
      <c r="P58" s="24">
        <v>13</v>
      </c>
      <c r="Q58" s="31"/>
      <c r="R58" s="45">
        <f>IF(P58=0,0,$F$7+1-P58)</f>
        <v>39</v>
      </c>
    </row>
    <row r="59" spans="1:18" ht="21.75" customHeight="1" thickBot="1">
      <c r="A59" s="58">
        <f t="shared" si="0"/>
        <v>50</v>
      </c>
      <c r="B59" s="151" t="s">
        <v>368</v>
      </c>
      <c r="C59" s="151" t="s">
        <v>367</v>
      </c>
      <c r="D59" s="151"/>
      <c r="E59" s="152" t="s">
        <v>34</v>
      </c>
      <c r="F59" s="153">
        <v>674</v>
      </c>
      <c r="G59" s="29"/>
      <c r="H59" s="31"/>
      <c r="I59" s="44"/>
      <c r="J59" s="24"/>
      <c r="K59" s="31"/>
      <c r="L59" s="111"/>
      <c r="M59" s="24"/>
      <c r="N59" s="31"/>
      <c r="O59" s="45"/>
      <c r="P59" s="24"/>
      <c r="Q59" s="31"/>
      <c r="R59" s="45"/>
    </row>
    <row r="60" spans="1:18" ht="21.75" customHeight="1">
      <c r="A60" s="57">
        <f t="shared" si="0"/>
        <v>51</v>
      </c>
      <c r="B60" s="151" t="s">
        <v>369</v>
      </c>
      <c r="C60" s="151" t="s">
        <v>367</v>
      </c>
      <c r="D60" s="151"/>
      <c r="E60" s="152" t="s">
        <v>34</v>
      </c>
      <c r="F60" s="153">
        <v>673</v>
      </c>
      <c r="G60" s="29"/>
      <c r="H60" s="31"/>
      <c r="I60" s="44"/>
      <c r="J60" s="24"/>
      <c r="K60" s="31"/>
      <c r="L60" s="111"/>
      <c r="M60" s="24"/>
      <c r="N60" s="31"/>
      <c r="O60" s="45"/>
      <c r="P60" s="24"/>
      <c r="Q60" s="31"/>
      <c r="R60" s="45"/>
    </row>
    <row r="61" spans="1:19" ht="23.25" customHeight="1" thickBot="1">
      <c r="A61" s="58">
        <f>IF(B61&gt;0,A59+1,"")</f>
      </c>
      <c r="B61" s="151"/>
      <c r="C61" s="151"/>
      <c r="D61" s="151"/>
      <c r="E61" s="152"/>
      <c r="F61" s="153"/>
      <c r="G61" s="141"/>
      <c r="H61" s="31"/>
      <c r="I61" s="44">
        <f>IF(G61=0,0,$F$7+1-G61)</f>
        <v>0</v>
      </c>
      <c r="J61" s="24"/>
      <c r="K61" s="31"/>
      <c r="L61" s="111">
        <f t="shared" si="9"/>
        <v>0</v>
      </c>
      <c r="M61" s="24"/>
      <c r="N61" s="31"/>
      <c r="O61" s="45">
        <f>IF(M61=0,0,$F$7+1-M61)</f>
        <v>0</v>
      </c>
      <c r="P61" s="24"/>
      <c r="Q61" s="31"/>
      <c r="R61" s="45">
        <f>IF(P61=0,0,$F$7+1-P61)</f>
        <v>0</v>
      </c>
      <c r="S61" s="23">
        <f t="shared" si="8"/>
        <v>0</v>
      </c>
    </row>
    <row r="62" spans="2:18" ht="54.75" customHeight="1" thickBot="1">
      <c r="B62" s="23" t="s">
        <v>5</v>
      </c>
      <c r="G62" s="112"/>
      <c r="H62" s="113"/>
      <c r="I62" s="114"/>
      <c r="J62" s="112"/>
      <c r="K62" s="113"/>
      <c r="L62" s="114"/>
      <c r="M62" s="112"/>
      <c r="N62" s="113"/>
      <c r="O62" s="114"/>
      <c r="P62" s="112"/>
      <c r="Q62" s="113"/>
      <c r="R62" s="114"/>
    </row>
  </sheetData>
  <sheetProtection/>
  <autoFilter ref="A9:U62"/>
  <mergeCells count="10">
    <mergeCell ref="A2:Q2"/>
    <mergeCell ref="A3:Q3"/>
    <mergeCell ref="N7:O7"/>
    <mergeCell ref="H7:I7"/>
    <mergeCell ref="M8:O8"/>
    <mergeCell ref="G8:I8"/>
    <mergeCell ref="K7:L7"/>
    <mergeCell ref="J8:L8"/>
    <mergeCell ref="P8:R8"/>
    <mergeCell ref="Q7:R7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6"/>
  <sheetViews>
    <sheetView showZeros="0" zoomScaleSheetLayoutView="100" zoomScalePageLayoutView="0" workbookViewId="0" topLeftCell="A5">
      <selection activeCell="M15" sqref="M15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3.57421875" style="23" bestFit="1" customWidth="1"/>
    <col min="6" max="8" width="9.140625" style="23" customWidth="1"/>
    <col min="9" max="9" width="9.421875" style="23" customWidth="1"/>
    <col min="10" max="13" width="9.140625" style="23" customWidth="1"/>
    <col min="14" max="14" width="9.00390625" style="23" customWidth="1"/>
    <col min="15" max="16" width="9.140625" style="23" customWidth="1"/>
    <col min="17" max="17" width="9.00390625" style="23" customWidth="1"/>
    <col min="18" max="18" width="9.140625" style="23" customWidth="1"/>
    <col min="19" max="19" width="0" style="23" hidden="1" customWidth="1"/>
    <col min="20" max="16384" width="9.140625" style="23" customWidth="1"/>
  </cols>
  <sheetData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5" ht="15">
      <c r="A5" s="72" t="s">
        <v>235</v>
      </c>
    </row>
    <row r="6" ht="15.75" thickBot="1">
      <c r="A6" s="72"/>
    </row>
    <row r="7" spans="3:18" ht="13.5" thickBot="1">
      <c r="C7" s="73" t="s">
        <v>8</v>
      </c>
      <c r="D7" s="74"/>
      <c r="E7" s="74"/>
      <c r="F7" s="147">
        <f>COUNTA(B10:B42)</f>
        <v>32</v>
      </c>
      <c r="G7" s="115" t="s">
        <v>12</v>
      </c>
      <c r="H7" s="176">
        <v>18.32</v>
      </c>
      <c r="I7" s="177"/>
      <c r="J7" s="73" t="s">
        <v>12</v>
      </c>
      <c r="K7" s="176"/>
      <c r="L7" s="177"/>
      <c r="M7" s="73" t="s">
        <v>12</v>
      </c>
      <c r="N7" s="176"/>
      <c r="O7" s="176"/>
      <c r="P7" s="73" t="s">
        <v>12</v>
      </c>
      <c r="Q7" s="176"/>
      <c r="R7" s="177"/>
    </row>
    <row r="8" spans="7:18" ht="30" customHeight="1" thickBot="1">
      <c r="G8" s="178" t="s">
        <v>399</v>
      </c>
      <c r="H8" s="179"/>
      <c r="I8" s="180"/>
      <c r="J8" s="178" t="s">
        <v>411</v>
      </c>
      <c r="K8" s="179"/>
      <c r="L8" s="180"/>
      <c r="M8" s="178" t="s">
        <v>414</v>
      </c>
      <c r="N8" s="179"/>
      <c r="O8" s="179"/>
      <c r="P8" s="178" t="s">
        <v>415</v>
      </c>
      <c r="Q8" s="179"/>
      <c r="R8" s="180"/>
    </row>
    <row r="9" spans="2:21" s="69" customFormat="1" ht="13.5" thickBot="1">
      <c r="B9" s="76" t="s">
        <v>0</v>
      </c>
      <c r="C9" s="77" t="s">
        <v>19</v>
      </c>
      <c r="D9" s="78"/>
      <c r="E9" s="78"/>
      <c r="F9" s="78" t="s">
        <v>1</v>
      </c>
      <c r="G9" s="76" t="s">
        <v>2</v>
      </c>
      <c r="H9" s="77" t="s">
        <v>3</v>
      </c>
      <c r="I9" s="79" t="s">
        <v>4</v>
      </c>
      <c r="J9" s="109" t="s">
        <v>2</v>
      </c>
      <c r="K9" s="77" t="s">
        <v>3</v>
      </c>
      <c r="L9" s="78" t="s">
        <v>4</v>
      </c>
      <c r="M9" s="109" t="s">
        <v>2</v>
      </c>
      <c r="N9" s="77" t="s">
        <v>3</v>
      </c>
      <c r="O9" s="78" t="s">
        <v>4</v>
      </c>
      <c r="P9" s="76" t="s">
        <v>2</v>
      </c>
      <c r="Q9" s="77" t="s">
        <v>3</v>
      </c>
      <c r="R9" s="79" t="s">
        <v>4</v>
      </c>
      <c r="U9" s="23"/>
    </row>
    <row r="10" spans="1:19" ht="19.5" customHeight="1">
      <c r="A10" s="99">
        <f aca="true" t="shared" si="0" ref="A10:A41">IF(B10&gt;0,A9+1,"")</f>
        <v>1</v>
      </c>
      <c r="B10" s="161" t="s">
        <v>227</v>
      </c>
      <c r="C10" s="106" t="s">
        <v>21</v>
      </c>
      <c r="D10" s="106"/>
      <c r="E10" s="152" t="s">
        <v>40</v>
      </c>
      <c r="F10" s="162">
        <v>50</v>
      </c>
      <c r="G10" s="19">
        <v>7</v>
      </c>
      <c r="H10" s="20">
        <v>18.74</v>
      </c>
      <c r="I10" s="56">
        <f aca="true" t="shared" si="1" ref="I10:I42">IF(G10=0,0,$F$7+1-G10)</f>
        <v>26</v>
      </c>
      <c r="J10" s="19"/>
      <c r="K10" s="20"/>
      <c r="L10" s="56">
        <f aca="true" t="shared" si="2" ref="L10:L42">IF(J10=0,0,$F$7+1-J10)</f>
        <v>0</v>
      </c>
      <c r="M10" s="19">
        <v>2</v>
      </c>
      <c r="N10" s="20"/>
      <c r="O10" s="56">
        <f aca="true" t="shared" si="3" ref="O10:O42">IF(M10=0,0,$F$7+1-M10)</f>
        <v>31</v>
      </c>
      <c r="P10" s="19">
        <v>13</v>
      </c>
      <c r="Q10" s="20"/>
      <c r="R10" s="52">
        <f aca="true" t="shared" si="4" ref="R10:R40">IF(P10=0,0,$F$7+1-P10)</f>
        <v>20</v>
      </c>
      <c r="S10" s="23" t="str">
        <f aca="true" t="shared" si="5" ref="S10:S19">C10</f>
        <v>Universitario</v>
      </c>
    </row>
    <row r="11" spans="1:19" ht="19.5" customHeight="1">
      <c r="A11" s="99">
        <f t="shared" si="0"/>
        <v>2</v>
      </c>
      <c r="B11" s="163" t="s">
        <v>230</v>
      </c>
      <c r="C11" s="151" t="s">
        <v>21</v>
      </c>
      <c r="D11" s="151"/>
      <c r="E11" s="152" t="s">
        <v>40</v>
      </c>
      <c r="F11" s="164">
        <v>54</v>
      </c>
      <c r="G11" s="10">
        <v>13</v>
      </c>
      <c r="H11" s="12">
        <v>19.17</v>
      </c>
      <c r="I11" s="45">
        <f t="shared" si="1"/>
        <v>20</v>
      </c>
      <c r="J11" s="10"/>
      <c r="K11" s="11"/>
      <c r="L11" s="45">
        <f t="shared" si="2"/>
        <v>0</v>
      </c>
      <c r="M11" s="40">
        <v>10</v>
      </c>
      <c r="N11" s="11"/>
      <c r="O11" s="45">
        <f t="shared" si="3"/>
        <v>23</v>
      </c>
      <c r="P11" s="40">
        <v>15</v>
      </c>
      <c r="Q11" s="11"/>
      <c r="R11" s="44">
        <f t="shared" si="4"/>
        <v>18</v>
      </c>
      <c r="S11" s="23" t="str">
        <f t="shared" si="5"/>
        <v>Universitario</v>
      </c>
    </row>
    <row r="12" spans="1:19" ht="19.5" customHeight="1">
      <c r="A12" s="99">
        <f t="shared" si="0"/>
        <v>3</v>
      </c>
      <c r="B12" s="163" t="s">
        <v>350</v>
      </c>
      <c r="C12" s="151" t="s">
        <v>21</v>
      </c>
      <c r="D12" s="151"/>
      <c r="E12" s="152" t="s">
        <v>40</v>
      </c>
      <c r="F12" s="164">
        <v>51</v>
      </c>
      <c r="G12" s="10"/>
      <c r="H12" s="11"/>
      <c r="I12" s="45">
        <f t="shared" si="1"/>
        <v>0</v>
      </c>
      <c r="J12" s="10">
        <v>10</v>
      </c>
      <c r="K12" s="11"/>
      <c r="L12" s="45">
        <f t="shared" si="2"/>
        <v>23</v>
      </c>
      <c r="M12" s="10"/>
      <c r="N12" s="11"/>
      <c r="O12" s="45">
        <f t="shared" si="3"/>
        <v>0</v>
      </c>
      <c r="P12" s="10">
        <v>9</v>
      </c>
      <c r="Q12" s="11"/>
      <c r="R12" s="44">
        <f t="shared" si="4"/>
        <v>24</v>
      </c>
      <c r="S12" s="23" t="str">
        <f t="shared" si="5"/>
        <v>Universitario</v>
      </c>
    </row>
    <row r="13" spans="1:18" ht="19.5" customHeight="1">
      <c r="A13" s="99">
        <f t="shared" si="0"/>
        <v>4</v>
      </c>
      <c r="B13" s="163" t="s">
        <v>349</v>
      </c>
      <c r="C13" s="151" t="s">
        <v>21</v>
      </c>
      <c r="D13" s="151"/>
      <c r="E13" s="152" t="s">
        <v>40</v>
      </c>
      <c r="F13" s="164">
        <v>55</v>
      </c>
      <c r="G13" s="10"/>
      <c r="H13" s="11"/>
      <c r="I13" s="45">
        <f t="shared" si="1"/>
        <v>0</v>
      </c>
      <c r="J13" s="10">
        <v>13</v>
      </c>
      <c r="K13" s="11"/>
      <c r="L13" s="45"/>
      <c r="M13" s="10"/>
      <c r="N13" s="11"/>
      <c r="O13" s="45"/>
      <c r="P13" s="10">
        <v>8</v>
      </c>
      <c r="Q13" s="11"/>
      <c r="R13" s="44">
        <f t="shared" si="4"/>
        <v>25</v>
      </c>
    </row>
    <row r="14" spans="1:18" ht="19.5" customHeight="1">
      <c r="A14" s="99">
        <f t="shared" si="0"/>
        <v>5</v>
      </c>
      <c r="B14" s="163" t="s">
        <v>226</v>
      </c>
      <c r="C14" s="151" t="s">
        <v>21</v>
      </c>
      <c r="D14" s="151"/>
      <c r="E14" s="152" t="s">
        <v>40</v>
      </c>
      <c r="F14" s="164">
        <v>57</v>
      </c>
      <c r="G14" s="10">
        <v>5</v>
      </c>
      <c r="H14" s="11">
        <v>18.59</v>
      </c>
      <c r="I14" s="45">
        <f t="shared" si="1"/>
        <v>28</v>
      </c>
      <c r="J14" s="10"/>
      <c r="K14" s="11"/>
      <c r="L14" s="45"/>
      <c r="M14" s="10">
        <v>4</v>
      </c>
      <c r="N14" s="11"/>
      <c r="O14" s="45"/>
      <c r="P14" s="10"/>
      <c r="Q14" s="11"/>
      <c r="R14" s="44">
        <f t="shared" si="4"/>
        <v>0</v>
      </c>
    </row>
    <row r="15" spans="1:19" ht="19.5" customHeight="1">
      <c r="A15" s="99">
        <f t="shared" si="0"/>
        <v>6</v>
      </c>
      <c r="B15" s="163" t="s">
        <v>225</v>
      </c>
      <c r="C15" s="151" t="s">
        <v>21</v>
      </c>
      <c r="D15" s="151"/>
      <c r="E15" s="152" t="s">
        <v>40</v>
      </c>
      <c r="F15" s="164">
        <v>59</v>
      </c>
      <c r="G15" s="10">
        <v>1</v>
      </c>
      <c r="H15" s="204" t="s">
        <v>400</v>
      </c>
      <c r="I15" s="45">
        <f t="shared" si="1"/>
        <v>32</v>
      </c>
      <c r="J15" s="10">
        <v>7</v>
      </c>
      <c r="K15" s="11"/>
      <c r="L15" s="45">
        <f t="shared" si="2"/>
        <v>26</v>
      </c>
      <c r="M15" s="10">
        <v>1</v>
      </c>
      <c r="N15" s="11" t="s">
        <v>413</v>
      </c>
      <c r="O15" s="45">
        <f t="shared" si="3"/>
        <v>32</v>
      </c>
      <c r="P15" s="10">
        <v>4</v>
      </c>
      <c r="Q15" s="11"/>
      <c r="R15" s="44">
        <f t="shared" si="4"/>
        <v>29</v>
      </c>
      <c r="S15" s="23" t="str">
        <f t="shared" si="5"/>
        <v>Universitario</v>
      </c>
    </row>
    <row r="16" spans="1:19" ht="19.5" customHeight="1">
      <c r="A16" s="99">
        <f t="shared" si="0"/>
        <v>7</v>
      </c>
      <c r="B16" s="163" t="s">
        <v>314</v>
      </c>
      <c r="C16" s="151" t="s">
        <v>90</v>
      </c>
      <c r="D16" s="151"/>
      <c r="E16" s="152" t="s">
        <v>40</v>
      </c>
      <c r="F16" s="164">
        <v>103</v>
      </c>
      <c r="G16" s="10"/>
      <c r="H16" s="12"/>
      <c r="I16" s="45">
        <f t="shared" si="1"/>
        <v>0</v>
      </c>
      <c r="J16" s="10"/>
      <c r="K16" s="12"/>
      <c r="L16" s="45">
        <f t="shared" si="2"/>
        <v>0</v>
      </c>
      <c r="M16" s="10"/>
      <c r="N16" s="12"/>
      <c r="O16" s="45">
        <f t="shared" si="3"/>
        <v>0</v>
      </c>
      <c r="P16" s="10"/>
      <c r="Q16" s="12"/>
      <c r="R16" s="44">
        <f t="shared" si="4"/>
        <v>0</v>
      </c>
      <c r="S16" s="23" t="str">
        <f t="shared" si="5"/>
        <v>Renegados</v>
      </c>
    </row>
    <row r="17" spans="1:19" ht="19.5" customHeight="1">
      <c r="A17" s="99">
        <f t="shared" si="0"/>
        <v>8</v>
      </c>
      <c r="B17" s="163" t="s">
        <v>313</v>
      </c>
      <c r="C17" s="151" t="s">
        <v>90</v>
      </c>
      <c r="D17" s="151"/>
      <c r="E17" s="152" t="s">
        <v>40</v>
      </c>
      <c r="F17" s="164">
        <v>110</v>
      </c>
      <c r="G17" s="10"/>
      <c r="H17" s="11"/>
      <c r="I17" s="45">
        <f t="shared" si="1"/>
        <v>0</v>
      </c>
      <c r="J17" s="10">
        <v>14</v>
      </c>
      <c r="K17" s="11"/>
      <c r="L17" s="45">
        <f t="shared" si="2"/>
        <v>19</v>
      </c>
      <c r="M17" s="10"/>
      <c r="N17" s="11"/>
      <c r="O17" s="45">
        <f t="shared" si="3"/>
        <v>0</v>
      </c>
      <c r="P17" s="10">
        <v>12</v>
      </c>
      <c r="Q17" s="11"/>
      <c r="R17" s="44">
        <f t="shared" si="4"/>
        <v>21</v>
      </c>
      <c r="S17" s="23" t="str">
        <f t="shared" si="5"/>
        <v>Renegados</v>
      </c>
    </row>
    <row r="18" spans="1:19" ht="19.5" customHeight="1">
      <c r="A18" s="99">
        <f t="shared" si="0"/>
        <v>9</v>
      </c>
      <c r="B18" s="163" t="s">
        <v>273</v>
      </c>
      <c r="C18" s="151" t="s">
        <v>26</v>
      </c>
      <c r="D18" s="151"/>
      <c r="E18" s="152" t="s">
        <v>40</v>
      </c>
      <c r="F18" s="164">
        <v>128</v>
      </c>
      <c r="G18" s="10"/>
      <c r="H18" s="12"/>
      <c r="I18" s="45">
        <f t="shared" si="1"/>
        <v>0</v>
      </c>
      <c r="J18" s="10">
        <v>1</v>
      </c>
      <c r="K18" s="12" t="s">
        <v>412</v>
      </c>
      <c r="L18" s="45">
        <f t="shared" si="2"/>
        <v>32</v>
      </c>
      <c r="M18" s="10"/>
      <c r="N18" s="12"/>
      <c r="O18" s="45">
        <f t="shared" si="3"/>
        <v>0</v>
      </c>
      <c r="P18" s="10">
        <v>1</v>
      </c>
      <c r="Q18" s="12"/>
      <c r="R18" s="44">
        <f t="shared" si="4"/>
        <v>32</v>
      </c>
      <c r="S18" s="23" t="str">
        <f t="shared" si="5"/>
        <v>Escuela Nacional</v>
      </c>
    </row>
    <row r="19" spans="1:19" ht="19.5" customHeight="1">
      <c r="A19" s="99">
        <f t="shared" si="0"/>
        <v>10</v>
      </c>
      <c r="B19" s="163" t="s">
        <v>299</v>
      </c>
      <c r="C19" s="151" t="s">
        <v>26</v>
      </c>
      <c r="D19" s="151"/>
      <c r="E19" s="152" t="s">
        <v>40</v>
      </c>
      <c r="F19" s="164">
        <v>137</v>
      </c>
      <c r="G19" s="10"/>
      <c r="H19" s="12"/>
      <c r="I19" s="45">
        <f t="shared" si="1"/>
        <v>0</v>
      </c>
      <c r="J19" s="10"/>
      <c r="K19" s="12"/>
      <c r="L19" s="45">
        <f t="shared" si="2"/>
        <v>0</v>
      </c>
      <c r="M19" s="10"/>
      <c r="N19" s="12"/>
      <c r="O19" s="45">
        <f t="shared" si="3"/>
        <v>0</v>
      </c>
      <c r="P19" s="10"/>
      <c r="Q19" s="12"/>
      <c r="R19" s="44">
        <f t="shared" si="4"/>
        <v>0</v>
      </c>
      <c r="S19" s="23" t="str">
        <f t="shared" si="5"/>
        <v>Escuela Nacional</v>
      </c>
    </row>
    <row r="20" spans="1:18" ht="19.5" customHeight="1">
      <c r="A20" s="99">
        <f t="shared" si="0"/>
        <v>11</v>
      </c>
      <c r="B20" s="163" t="s">
        <v>339</v>
      </c>
      <c r="C20" s="151" t="s">
        <v>232</v>
      </c>
      <c r="D20" s="151"/>
      <c r="E20" s="152" t="s">
        <v>40</v>
      </c>
      <c r="F20" s="164">
        <v>174</v>
      </c>
      <c r="G20" s="40">
        <v>17</v>
      </c>
      <c r="H20" s="12" t="s">
        <v>401</v>
      </c>
      <c r="I20" s="45">
        <f t="shared" si="1"/>
        <v>16</v>
      </c>
      <c r="J20" s="10">
        <v>19</v>
      </c>
      <c r="K20" s="12"/>
      <c r="L20" s="45">
        <f t="shared" si="2"/>
        <v>14</v>
      </c>
      <c r="M20" s="10"/>
      <c r="N20" s="12"/>
      <c r="O20" s="45">
        <f t="shared" si="3"/>
        <v>0</v>
      </c>
      <c r="P20" s="10"/>
      <c r="Q20" s="12"/>
      <c r="R20" s="44">
        <f t="shared" si="4"/>
        <v>0</v>
      </c>
    </row>
    <row r="21" spans="1:19" ht="19.5" customHeight="1">
      <c r="A21" s="99">
        <f t="shared" si="0"/>
        <v>12</v>
      </c>
      <c r="B21" s="163" t="s">
        <v>169</v>
      </c>
      <c r="C21" s="151" t="s">
        <v>23</v>
      </c>
      <c r="D21" s="151"/>
      <c r="E21" s="152" t="s">
        <v>40</v>
      </c>
      <c r="F21" s="164">
        <v>206</v>
      </c>
      <c r="G21" s="10"/>
      <c r="H21" s="12"/>
      <c r="I21" s="45">
        <f t="shared" si="1"/>
        <v>0</v>
      </c>
      <c r="J21" s="10" t="s">
        <v>416</v>
      </c>
      <c r="K21" s="12"/>
      <c r="L21" s="45">
        <v>0</v>
      </c>
      <c r="M21" s="10"/>
      <c r="N21" s="12"/>
      <c r="O21" s="45">
        <f t="shared" si="3"/>
        <v>0</v>
      </c>
      <c r="P21" s="10">
        <v>16</v>
      </c>
      <c r="Q21" s="12"/>
      <c r="R21" s="44">
        <f t="shared" si="4"/>
        <v>17</v>
      </c>
      <c r="S21" s="23" t="str">
        <f aca="true" t="shared" si="6" ref="S21:S42">C21</f>
        <v>Leones Rojos</v>
      </c>
    </row>
    <row r="22" spans="1:19" ht="19.5" customHeight="1">
      <c r="A22" s="99">
        <f t="shared" si="0"/>
        <v>13</v>
      </c>
      <c r="B22" s="163" t="s">
        <v>336</v>
      </c>
      <c r="C22" s="151" t="s">
        <v>23</v>
      </c>
      <c r="D22" s="151"/>
      <c r="E22" s="152" t="s">
        <v>40</v>
      </c>
      <c r="F22" s="164">
        <v>211</v>
      </c>
      <c r="G22" s="10"/>
      <c r="H22" s="12"/>
      <c r="I22" s="45">
        <f t="shared" si="1"/>
        <v>0</v>
      </c>
      <c r="J22" s="10" t="s">
        <v>416</v>
      </c>
      <c r="K22" s="11"/>
      <c r="L22" s="45">
        <v>0</v>
      </c>
      <c r="M22" s="10"/>
      <c r="N22" s="11"/>
      <c r="O22" s="45">
        <f t="shared" si="3"/>
        <v>0</v>
      </c>
      <c r="P22" s="10">
        <v>14</v>
      </c>
      <c r="Q22" s="11"/>
      <c r="R22" s="44">
        <f t="shared" si="4"/>
        <v>19</v>
      </c>
      <c r="S22" s="23" t="str">
        <f t="shared" si="6"/>
        <v>Leones Rojos</v>
      </c>
    </row>
    <row r="23" spans="1:19" ht="19.5" customHeight="1">
      <c r="A23" s="99">
        <f t="shared" si="0"/>
        <v>14</v>
      </c>
      <c r="B23" s="163" t="s">
        <v>319</v>
      </c>
      <c r="C23" s="151" t="s">
        <v>101</v>
      </c>
      <c r="D23" s="151"/>
      <c r="E23" s="152" t="s">
        <v>40</v>
      </c>
      <c r="F23" s="164">
        <v>260</v>
      </c>
      <c r="G23" s="10"/>
      <c r="H23" s="11"/>
      <c r="I23" s="45">
        <f t="shared" si="1"/>
        <v>0</v>
      </c>
      <c r="J23" s="10"/>
      <c r="K23" s="12"/>
      <c r="L23" s="45">
        <f t="shared" si="2"/>
        <v>0</v>
      </c>
      <c r="M23" s="10"/>
      <c r="N23" s="12"/>
      <c r="O23" s="45">
        <f t="shared" si="3"/>
        <v>0</v>
      </c>
      <c r="P23" s="10"/>
      <c r="Q23" s="12"/>
      <c r="R23" s="44">
        <f t="shared" si="4"/>
        <v>0</v>
      </c>
      <c r="S23" s="23" t="str">
        <f t="shared" si="6"/>
        <v>Boosted</v>
      </c>
    </row>
    <row r="24" spans="1:19" ht="19.5" customHeight="1">
      <c r="A24" s="99">
        <f t="shared" si="0"/>
        <v>15</v>
      </c>
      <c r="B24" s="163" t="s">
        <v>111</v>
      </c>
      <c r="C24" s="151" t="s">
        <v>101</v>
      </c>
      <c r="D24" s="151"/>
      <c r="E24" s="152" t="s">
        <v>40</v>
      </c>
      <c r="F24" s="164">
        <v>261</v>
      </c>
      <c r="G24" s="10"/>
      <c r="H24" s="11"/>
      <c r="I24" s="45">
        <f t="shared" si="1"/>
        <v>0</v>
      </c>
      <c r="J24" s="10">
        <v>5</v>
      </c>
      <c r="K24" s="11"/>
      <c r="L24" s="45">
        <f t="shared" si="2"/>
        <v>28</v>
      </c>
      <c r="M24" s="10">
        <v>14</v>
      </c>
      <c r="N24" s="11"/>
      <c r="O24" s="45">
        <f t="shared" si="3"/>
        <v>19</v>
      </c>
      <c r="P24" s="10">
        <v>6</v>
      </c>
      <c r="Q24" s="11"/>
      <c r="R24" s="44">
        <f t="shared" si="4"/>
        <v>27</v>
      </c>
      <c r="S24" s="23" t="str">
        <f t="shared" si="6"/>
        <v>Boosted</v>
      </c>
    </row>
    <row r="25" spans="1:19" ht="19.5" customHeight="1">
      <c r="A25" s="99">
        <f t="shared" si="0"/>
        <v>16</v>
      </c>
      <c r="B25" s="163" t="s">
        <v>234</v>
      </c>
      <c r="C25" s="151" t="s">
        <v>101</v>
      </c>
      <c r="D25" s="151"/>
      <c r="E25" s="152" t="s">
        <v>40</v>
      </c>
      <c r="F25" s="164">
        <v>262</v>
      </c>
      <c r="G25" s="10">
        <v>3</v>
      </c>
      <c r="H25" s="11">
        <v>18.33</v>
      </c>
      <c r="I25" s="45">
        <f t="shared" si="1"/>
        <v>30</v>
      </c>
      <c r="J25" s="10"/>
      <c r="K25" s="11"/>
      <c r="L25" s="45">
        <f t="shared" si="2"/>
        <v>0</v>
      </c>
      <c r="M25" s="10">
        <v>5</v>
      </c>
      <c r="N25" s="11"/>
      <c r="O25" s="45">
        <f t="shared" si="3"/>
        <v>28</v>
      </c>
      <c r="P25" s="10"/>
      <c r="Q25" s="11"/>
      <c r="R25" s="44">
        <f t="shared" si="4"/>
        <v>0</v>
      </c>
      <c r="S25" s="23" t="str">
        <f t="shared" si="6"/>
        <v>Boosted</v>
      </c>
    </row>
    <row r="26" spans="1:19" ht="19.5" customHeight="1">
      <c r="A26" s="99">
        <f t="shared" si="0"/>
        <v>17</v>
      </c>
      <c r="B26" s="165" t="s">
        <v>93</v>
      </c>
      <c r="C26" s="154" t="s">
        <v>101</v>
      </c>
      <c r="D26" s="53"/>
      <c r="E26" s="152" t="s">
        <v>40</v>
      </c>
      <c r="F26" s="45">
        <v>265</v>
      </c>
      <c r="G26" s="10"/>
      <c r="H26" s="11"/>
      <c r="I26" s="45">
        <f t="shared" si="1"/>
        <v>0</v>
      </c>
      <c r="J26" s="10">
        <v>8</v>
      </c>
      <c r="K26" s="11"/>
      <c r="L26" s="45">
        <f t="shared" si="2"/>
        <v>25</v>
      </c>
      <c r="M26" s="10">
        <v>3</v>
      </c>
      <c r="N26" s="11"/>
      <c r="O26" s="45">
        <f t="shared" si="3"/>
        <v>30</v>
      </c>
      <c r="P26" s="10">
        <v>7</v>
      </c>
      <c r="Q26" s="11"/>
      <c r="R26" s="44">
        <f t="shared" si="4"/>
        <v>26</v>
      </c>
      <c r="S26" s="23" t="str">
        <f t="shared" si="6"/>
        <v>Boosted</v>
      </c>
    </row>
    <row r="27" spans="1:19" ht="19.5" customHeight="1">
      <c r="A27" s="99">
        <f t="shared" si="0"/>
        <v>18</v>
      </c>
      <c r="B27" s="163" t="s">
        <v>94</v>
      </c>
      <c r="C27" s="151" t="s">
        <v>101</v>
      </c>
      <c r="D27" s="151"/>
      <c r="E27" s="152" t="s">
        <v>40</v>
      </c>
      <c r="F27" s="164">
        <v>269</v>
      </c>
      <c r="G27" s="10">
        <v>12</v>
      </c>
      <c r="H27" s="11" t="s">
        <v>408</v>
      </c>
      <c r="I27" s="45">
        <f t="shared" si="1"/>
        <v>21</v>
      </c>
      <c r="J27" s="10">
        <v>9</v>
      </c>
      <c r="K27" s="12"/>
      <c r="L27" s="45">
        <f t="shared" si="2"/>
        <v>24</v>
      </c>
      <c r="M27" s="10">
        <v>8</v>
      </c>
      <c r="N27" s="12"/>
      <c r="O27" s="45">
        <f t="shared" si="3"/>
        <v>25</v>
      </c>
      <c r="P27" s="10">
        <v>5</v>
      </c>
      <c r="Q27" s="12"/>
      <c r="R27" s="44">
        <f t="shared" si="4"/>
        <v>28</v>
      </c>
      <c r="S27" s="23" t="str">
        <f t="shared" si="6"/>
        <v>Boosted</v>
      </c>
    </row>
    <row r="28" spans="1:19" ht="19.5" customHeight="1">
      <c r="A28" s="99">
        <f t="shared" si="0"/>
        <v>19</v>
      </c>
      <c r="B28" s="163" t="s">
        <v>233</v>
      </c>
      <c r="C28" s="151" t="s">
        <v>101</v>
      </c>
      <c r="D28" s="151"/>
      <c r="E28" s="152" t="s">
        <v>40</v>
      </c>
      <c r="F28" s="164">
        <v>277</v>
      </c>
      <c r="G28" s="10">
        <v>8</v>
      </c>
      <c r="H28" s="12" t="s">
        <v>407</v>
      </c>
      <c r="I28" s="45">
        <f t="shared" si="1"/>
        <v>25</v>
      </c>
      <c r="J28" s="10"/>
      <c r="K28" s="12"/>
      <c r="L28" s="45">
        <f t="shared" si="2"/>
        <v>0</v>
      </c>
      <c r="M28" s="10"/>
      <c r="N28" s="12"/>
      <c r="O28" s="45">
        <f t="shared" si="3"/>
        <v>0</v>
      </c>
      <c r="P28" s="10"/>
      <c r="Q28" s="12"/>
      <c r="R28" s="44">
        <f t="shared" si="4"/>
        <v>0</v>
      </c>
      <c r="S28" s="23" t="str">
        <f t="shared" si="6"/>
        <v>Boosted</v>
      </c>
    </row>
    <row r="29" spans="1:19" ht="19.5" customHeight="1">
      <c r="A29" s="99">
        <f t="shared" si="0"/>
        <v>20</v>
      </c>
      <c r="B29" s="163" t="s">
        <v>268</v>
      </c>
      <c r="C29" s="151" t="s">
        <v>344</v>
      </c>
      <c r="D29" s="151"/>
      <c r="E29" s="152" t="s">
        <v>40</v>
      </c>
      <c r="F29" s="164">
        <v>375</v>
      </c>
      <c r="G29" s="10">
        <v>9</v>
      </c>
      <c r="H29" s="12" t="s">
        <v>406</v>
      </c>
      <c r="I29" s="45">
        <f t="shared" si="1"/>
        <v>24</v>
      </c>
      <c r="J29" s="10"/>
      <c r="K29" s="11"/>
      <c r="L29" s="45">
        <f t="shared" si="2"/>
        <v>0</v>
      </c>
      <c r="M29" s="10">
        <v>12</v>
      </c>
      <c r="N29" s="11"/>
      <c r="O29" s="45">
        <f t="shared" si="3"/>
        <v>21</v>
      </c>
      <c r="P29" s="10">
        <v>11</v>
      </c>
      <c r="Q29" s="11"/>
      <c r="R29" s="44">
        <f t="shared" si="4"/>
        <v>22</v>
      </c>
      <c r="S29" s="23" t="str">
        <f t="shared" si="6"/>
        <v>El Llano</v>
      </c>
    </row>
    <row r="30" spans="1:19" ht="19.5" customHeight="1">
      <c r="A30" s="99">
        <f t="shared" si="0"/>
        <v>21</v>
      </c>
      <c r="B30" s="165" t="s">
        <v>231</v>
      </c>
      <c r="C30" s="151" t="s">
        <v>195</v>
      </c>
      <c r="D30" s="53"/>
      <c r="E30" s="152" t="s">
        <v>40</v>
      </c>
      <c r="F30" s="45">
        <v>380</v>
      </c>
      <c r="G30" s="10">
        <v>16</v>
      </c>
      <c r="H30" s="11" t="s">
        <v>405</v>
      </c>
      <c r="I30" s="45">
        <f t="shared" si="1"/>
        <v>17</v>
      </c>
      <c r="J30" s="10">
        <v>17</v>
      </c>
      <c r="K30" s="12"/>
      <c r="L30" s="45">
        <f t="shared" si="2"/>
        <v>16</v>
      </c>
      <c r="M30" s="10">
        <v>16</v>
      </c>
      <c r="N30" s="11"/>
      <c r="O30" s="45">
        <f t="shared" si="3"/>
        <v>17</v>
      </c>
      <c r="P30" s="10">
        <v>19</v>
      </c>
      <c r="Q30" s="11"/>
      <c r="R30" s="44">
        <f t="shared" si="4"/>
        <v>14</v>
      </c>
      <c r="S30" s="23" t="str">
        <f t="shared" si="6"/>
        <v>Chitas de Quilicura</v>
      </c>
    </row>
    <row r="31" spans="1:19" ht="19.5" customHeight="1">
      <c r="A31" s="99">
        <f t="shared" si="0"/>
        <v>22</v>
      </c>
      <c r="B31" s="163" t="s">
        <v>301</v>
      </c>
      <c r="C31" s="151" t="s">
        <v>131</v>
      </c>
      <c r="D31" s="151"/>
      <c r="E31" s="152" t="s">
        <v>40</v>
      </c>
      <c r="F31" s="164">
        <v>487</v>
      </c>
      <c r="G31" s="10">
        <v>15</v>
      </c>
      <c r="H31" s="11" t="s">
        <v>404</v>
      </c>
      <c r="I31" s="45">
        <f t="shared" si="1"/>
        <v>18</v>
      </c>
      <c r="J31" s="10">
        <v>18</v>
      </c>
      <c r="K31" s="36"/>
      <c r="L31" s="45">
        <f t="shared" si="2"/>
        <v>15</v>
      </c>
      <c r="M31" s="10">
        <v>15</v>
      </c>
      <c r="N31" s="36"/>
      <c r="O31" s="45">
        <f t="shared" si="3"/>
        <v>18</v>
      </c>
      <c r="P31" s="10">
        <v>18</v>
      </c>
      <c r="Q31" s="36"/>
      <c r="R31" s="44">
        <f t="shared" si="4"/>
        <v>15</v>
      </c>
      <c r="S31" s="23" t="str">
        <f t="shared" si="6"/>
        <v>Rengo</v>
      </c>
    </row>
    <row r="32" spans="1:19" ht="19.5" customHeight="1">
      <c r="A32" s="99">
        <f t="shared" si="0"/>
        <v>23</v>
      </c>
      <c r="B32" s="163" t="s">
        <v>122</v>
      </c>
      <c r="C32" s="151" t="s">
        <v>48</v>
      </c>
      <c r="D32" s="151"/>
      <c r="E32" s="152" t="s">
        <v>40</v>
      </c>
      <c r="F32" s="164">
        <v>561</v>
      </c>
      <c r="G32" s="10"/>
      <c r="H32" s="12"/>
      <c r="I32" s="45">
        <f t="shared" si="1"/>
        <v>0</v>
      </c>
      <c r="J32" s="10">
        <v>15</v>
      </c>
      <c r="K32" s="12"/>
      <c r="L32" s="45">
        <f t="shared" si="2"/>
        <v>18</v>
      </c>
      <c r="M32" s="10"/>
      <c r="N32" s="11"/>
      <c r="O32" s="45">
        <f t="shared" si="3"/>
        <v>0</v>
      </c>
      <c r="P32" s="10"/>
      <c r="Q32" s="11"/>
      <c r="R32" s="44">
        <f t="shared" si="4"/>
        <v>0</v>
      </c>
      <c r="S32" s="23" t="str">
        <f t="shared" si="6"/>
        <v>Black Bull</v>
      </c>
    </row>
    <row r="33" spans="1:19" ht="19.5" customHeight="1">
      <c r="A33" s="99">
        <f t="shared" si="0"/>
        <v>24</v>
      </c>
      <c r="B33" s="165" t="s">
        <v>250</v>
      </c>
      <c r="C33" s="154" t="s">
        <v>139</v>
      </c>
      <c r="D33" s="53"/>
      <c r="E33" s="152" t="s">
        <v>40</v>
      </c>
      <c r="F33" s="45">
        <v>580</v>
      </c>
      <c r="G33" s="10">
        <v>14</v>
      </c>
      <c r="H33" s="12" t="s">
        <v>403</v>
      </c>
      <c r="I33" s="45">
        <f t="shared" si="1"/>
        <v>19</v>
      </c>
      <c r="J33" s="10"/>
      <c r="K33" s="11"/>
      <c r="L33" s="45">
        <f t="shared" si="2"/>
        <v>0</v>
      </c>
      <c r="M33" s="10">
        <v>11</v>
      </c>
      <c r="N33" s="11"/>
      <c r="O33" s="45">
        <f t="shared" si="3"/>
        <v>22</v>
      </c>
      <c r="P33" s="10">
        <v>17</v>
      </c>
      <c r="Q33" s="11"/>
      <c r="R33" s="44">
        <f t="shared" si="4"/>
        <v>16</v>
      </c>
      <c r="S33" s="23" t="str">
        <f t="shared" si="6"/>
        <v>Deportivo Quilpue</v>
      </c>
    </row>
    <row r="34" spans="1:19" ht="19.5" customHeight="1">
      <c r="A34" s="99">
        <f t="shared" si="0"/>
        <v>25</v>
      </c>
      <c r="B34" s="163" t="s">
        <v>113</v>
      </c>
      <c r="C34" s="151" t="s">
        <v>64</v>
      </c>
      <c r="D34" s="151"/>
      <c r="E34" s="152" t="s">
        <v>40</v>
      </c>
      <c r="F34" s="164">
        <v>736</v>
      </c>
      <c r="G34" s="10"/>
      <c r="H34" s="12"/>
      <c r="I34" s="45">
        <f t="shared" si="1"/>
        <v>0</v>
      </c>
      <c r="J34" s="10">
        <v>4</v>
      </c>
      <c r="K34" s="11"/>
      <c r="L34" s="45">
        <f t="shared" si="2"/>
        <v>29</v>
      </c>
      <c r="M34" s="10"/>
      <c r="N34" s="11"/>
      <c r="O34" s="45">
        <f t="shared" si="3"/>
        <v>0</v>
      </c>
      <c r="P34" s="10">
        <v>3</v>
      </c>
      <c r="Q34" s="11"/>
      <c r="R34" s="44">
        <f t="shared" si="4"/>
        <v>30</v>
      </c>
      <c r="S34" s="23" t="str">
        <f t="shared" si="6"/>
        <v>Dragones</v>
      </c>
    </row>
    <row r="35" spans="1:19" ht="19.5" customHeight="1">
      <c r="A35" s="99">
        <f t="shared" si="0"/>
        <v>26</v>
      </c>
      <c r="B35" s="163" t="s">
        <v>130</v>
      </c>
      <c r="C35" s="151" t="s">
        <v>84</v>
      </c>
      <c r="D35" s="151"/>
      <c r="E35" s="152" t="s">
        <v>40</v>
      </c>
      <c r="F35" s="164">
        <v>760</v>
      </c>
      <c r="G35" s="10">
        <v>11</v>
      </c>
      <c r="H35" s="12" t="s">
        <v>402</v>
      </c>
      <c r="I35" s="45">
        <f t="shared" si="1"/>
        <v>22</v>
      </c>
      <c r="J35" s="10">
        <v>6</v>
      </c>
      <c r="K35" s="12"/>
      <c r="L35" s="45">
        <f t="shared" si="2"/>
        <v>27</v>
      </c>
      <c r="M35" s="10">
        <v>17</v>
      </c>
      <c r="N35" s="12"/>
      <c r="O35" s="45">
        <f t="shared" si="3"/>
        <v>16</v>
      </c>
      <c r="P35" s="10"/>
      <c r="Q35" s="12"/>
      <c r="R35" s="44">
        <f t="shared" si="4"/>
        <v>0</v>
      </c>
      <c r="S35" s="23" t="str">
        <f t="shared" si="6"/>
        <v>Crescente Errazuriz</v>
      </c>
    </row>
    <row r="36" spans="1:19" ht="19.5" customHeight="1">
      <c r="A36" s="99">
        <f t="shared" si="0"/>
        <v>27</v>
      </c>
      <c r="B36" s="151" t="s">
        <v>118</v>
      </c>
      <c r="C36" s="151" t="s">
        <v>172</v>
      </c>
      <c r="D36" s="151"/>
      <c r="E36" s="152" t="s">
        <v>40</v>
      </c>
      <c r="F36" s="164">
        <v>824</v>
      </c>
      <c r="G36" s="10"/>
      <c r="H36" s="12"/>
      <c r="I36" s="45">
        <f t="shared" si="1"/>
        <v>0</v>
      </c>
      <c r="J36" s="10">
        <v>2</v>
      </c>
      <c r="K36" s="11"/>
      <c r="L36" s="45">
        <f t="shared" si="2"/>
        <v>31</v>
      </c>
      <c r="M36" s="10"/>
      <c r="N36" s="11"/>
      <c r="O36" s="45">
        <f t="shared" si="3"/>
        <v>0</v>
      </c>
      <c r="P36" s="10">
        <v>2</v>
      </c>
      <c r="Q36" s="11"/>
      <c r="R36" s="44">
        <f t="shared" si="4"/>
        <v>31</v>
      </c>
      <c r="S36" s="23" t="str">
        <f t="shared" si="6"/>
        <v>RPA</v>
      </c>
    </row>
    <row r="37" spans="1:19" ht="19.5" customHeight="1">
      <c r="A37" s="99">
        <f t="shared" si="0"/>
        <v>28</v>
      </c>
      <c r="B37" s="166" t="s">
        <v>229</v>
      </c>
      <c r="C37" s="151" t="s">
        <v>172</v>
      </c>
      <c r="D37" s="151"/>
      <c r="E37" s="152" t="s">
        <v>40</v>
      </c>
      <c r="F37" s="164">
        <v>827</v>
      </c>
      <c r="G37" s="10">
        <v>2</v>
      </c>
      <c r="H37" s="11">
        <v>18.26</v>
      </c>
      <c r="I37" s="45">
        <f t="shared" si="1"/>
        <v>31</v>
      </c>
      <c r="J37" s="10">
        <v>12</v>
      </c>
      <c r="K37" s="11"/>
      <c r="L37" s="45">
        <f t="shared" si="2"/>
        <v>21</v>
      </c>
      <c r="M37" s="10">
        <v>9</v>
      </c>
      <c r="N37" s="11"/>
      <c r="O37" s="45">
        <f t="shared" si="3"/>
        <v>24</v>
      </c>
      <c r="P37" s="10"/>
      <c r="Q37" s="11"/>
      <c r="R37" s="44">
        <f t="shared" si="4"/>
        <v>0</v>
      </c>
      <c r="S37" s="23" t="str">
        <f t="shared" si="6"/>
        <v>RPA</v>
      </c>
    </row>
    <row r="38" spans="1:19" ht="19.5" customHeight="1">
      <c r="A38" s="99">
        <f t="shared" si="0"/>
        <v>29</v>
      </c>
      <c r="B38" s="163" t="s">
        <v>228</v>
      </c>
      <c r="C38" s="151" t="s">
        <v>172</v>
      </c>
      <c r="D38" s="151"/>
      <c r="E38" s="152" t="s">
        <v>40</v>
      </c>
      <c r="F38" s="164">
        <v>832</v>
      </c>
      <c r="G38" s="10">
        <v>4</v>
      </c>
      <c r="H38" s="11" t="s">
        <v>409</v>
      </c>
      <c r="I38" s="45">
        <f t="shared" si="1"/>
        <v>29</v>
      </c>
      <c r="J38" s="10">
        <v>16</v>
      </c>
      <c r="K38" s="11"/>
      <c r="L38" s="45">
        <f t="shared" si="2"/>
        <v>17</v>
      </c>
      <c r="M38" s="10">
        <v>7</v>
      </c>
      <c r="N38" s="11"/>
      <c r="O38" s="45">
        <f t="shared" si="3"/>
        <v>26</v>
      </c>
      <c r="P38" s="10"/>
      <c r="Q38" s="11"/>
      <c r="R38" s="44">
        <f t="shared" si="4"/>
        <v>0</v>
      </c>
      <c r="S38" s="23" t="str">
        <f t="shared" si="6"/>
        <v>RPA</v>
      </c>
    </row>
    <row r="39" spans="1:19" ht="19.5" customHeight="1">
      <c r="A39" s="99">
        <f t="shared" si="0"/>
        <v>30</v>
      </c>
      <c r="B39" s="163" t="s">
        <v>354</v>
      </c>
      <c r="C39" s="151" t="s">
        <v>173</v>
      </c>
      <c r="D39" s="151"/>
      <c r="E39" s="152" t="s">
        <v>40</v>
      </c>
      <c r="F39" s="164">
        <v>905</v>
      </c>
      <c r="G39" s="10">
        <v>10</v>
      </c>
      <c r="H39" s="11">
        <v>18.85</v>
      </c>
      <c r="I39" s="45">
        <f t="shared" si="1"/>
        <v>23</v>
      </c>
      <c r="J39" s="10">
        <v>11</v>
      </c>
      <c r="K39" s="11"/>
      <c r="L39" s="45">
        <f t="shared" si="2"/>
        <v>22</v>
      </c>
      <c r="M39" s="10">
        <v>13</v>
      </c>
      <c r="N39" s="11"/>
      <c r="O39" s="45">
        <f t="shared" si="3"/>
        <v>20</v>
      </c>
      <c r="P39" s="10">
        <v>10</v>
      </c>
      <c r="Q39" s="11"/>
      <c r="R39" s="44">
        <f t="shared" si="4"/>
        <v>23</v>
      </c>
      <c r="S39" s="23" t="str">
        <f t="shared" si="6"/>
        <v>Power Wheels</v>
      </c>
    </row>
    <row r="40" spans="1:18" ht="19.5" customHeight="1">
      <c r="A40" s="99">
        <f t="shared" si="0"/>
        <v>31</v>
      </c>
      <c r="B40" s="163" t="s">
        <v>272</v>
      </c>
      <c r="C40" s="151" t="s">
        <v>173</v>
      </c>
      <c r="D40" s="151"/>
      <c r="E40" s="152" t="s">
        <v>40</v>
      </c>
      <c r="F40" s="164">
        <v>910</v>
      </c>
      <c r="G40" s="10">
        <v>6</v>
      </c>
      <c r="H40" s="11" t="s">
        <v>410</v>
      </c>
      <c r="I40" s="45">
        <f t="shared" si="1"/>
        <v>27</v>
      </c>
      <c r="J40" s="10">
        <v>3</v>
      </c>
      <c r="K40" s="11"/>
      <c r="L40" s="45">
        <f t="shared" si="2"/>
        <v>30</v>
      </c>
      <c r="M40" s="10">
        <v>6</v>
      </c>
      <c r="N40" s="11"/>
      <c r="O40" s="45">
        <f t="shared" si="3"/>
        <v>27</v>
      </c>
      <c r="P40" s="10"/>
      <c r="Q40" s="11"/>
      <c r="R40" s="44">
        <f t="shared" si="4"/>
        <v>0</v>
      </c>
    </row>
    <row r="41" spans="1:18" ht="19.5" customHeight="1">
      <c r="A41" s="99">
        <f t="shared" si="0"/>
        <v>32</v>
      </c>
      <c r="B41" s="163" t="s">
        <v>366</v>
      </c>
      <c r="C41" s="151" t="s">
        <v>367</v>
      </c>
      <c r="D41" s="151"/>
      <c r="E41" s="152" t="s">
        <v>40</v>
      </c>
      <c r="F41" s="164">
        <v>679</v>
      </c>
      <c r="G41" s="10"/>
      <c r="H41" s="11"/>
      <c r="I41" s="45"/>
      <c r="J41" s="10"/>
      <c r="K41" s="11"/>
      <c r="L41" s="45"/>
      <c r="M41" s="10"/>
      <c r="N41" s="11"/>
      <c r="O41" s="45"/>
      <c r="P41" s="10"/>
      <c r="Q41" s="11"/>
      <c r="R41" s="44"/>
    </row>
    <row r="42" spans="1:19" ht="19.5" customHeight="1">
      <c r="A42" s="99">
        <f>IF(B42&gt;0,A40+1,"")</f>
      </c>
      <c r="B42" s="163"/>
      <c r="C42" s="151"/>
      <c r="D42" s="151"/>
      <c r="E42" s="152"/>
      <c r="F42" s="164"/>
      <c r="G42" s="10"/>
      <c r="H42" s="11"/>
      <c r="I42" s="45">
        <f t="shared" si="1"/>
        <v>0</v>
      </c>
      <c r="J42" s="10"/>
      <c r="K42" s="11"/>
      <c r="L42" s="45">
        <f t="shared" si="2"/>
        <v>0</v>
      </c>
      <c r="M42" s="10"/>
      <c r="N42" s="11"/>
      <c r="O42" s="45">
        <f t="shared" si="3"/>
        <v>0</v>
      </c>
      <c r="P42" s="10"/>
      <c r="Q42" s="11"/>
      <c r="R42" s="44">
        <f>IF(P42=0,0,$F$7+1-P42)</f>
        <v>0</v>
      </c>
      <c r="S42" s="23">
        <f t="shared" si="6"/>
        <v>0</v>
      </c>
    </row>
    <row r="43" spans="7:18" ht="12.75">
      <c r="G43" s="27"/>
      <c r="H43" s="28"/>
      <c r="I43" s="85"/>
      <c r="J43" s="27"/>
      <c r="K43" s="28"/>
      <c r="L43" s="85"/>
      <c r="M43" s="27"/>
      <c r="N43" s="28"/>
      <c r="O43" s="28"/>
      <c r="P43" s="27"/>
      <c r="Q43" s="28"/>
      <c r="R43" s="85"/>
    </row>
    <row r="44" spans="2:18" ht="12.75">
      <c r="B44" s="23" t="s">
        <v>5</v>
      </c>
      <c r="G44" s="27"/>
      <c r="H44" s="95"/>
      <c r="I44" s="85"/>
      <c r="J44" s="27"/>
      <c r="K44" s="28"/>
      <c r="L44" s="85"/>
      <c r="M44" s="27"/>
      <c r="N44" s="28"/>
      <c r="O44" s="28"/>
      <c r="P44" s="27"/>
      <c r="Q44" s="28"/>
      <c r="R44" s="85"/>
    </row>
    <row r="45" spans="7:18" ht="12.75">
      <c r="G45" s="27"/>
      <c r="H45" s="95"/>
      <c r="I45" s="85"/>
      <c r="J45" s="30"/>
      <c r="K45" s="28"/>
      <c r="L45" s="85"/>
      <c r="M45" s="30"/>
      <c r="N45" s="28"/>
      <c r="O45" s="28"/>
      <c r="P45" s="30"/>
      <c r="Q45" s="28"/>
      <c r="R45" s="85"/>
    </row>
    <row r="46" spans="2:18" ht="13.5" thickBot="1">
      <c r="B46" s="23" t="s">
        <v>6</v>
      </c>
      <c r="G46" s="86"/>
      <c r="H46" s="33"/>
      <c r="I46" s="87"/>
      <c r="J46" s="86"/>
      <c r="K46" s="33"/>
      <c r="L46" s="87"/>
      <c r="M46" s="86"/>
      <c r="N46" s="33"/>
      <c r="O46" s="33"/>
      <c r="P46" s="86"/>
      <c r="Q46" s="33"/>
      <c r="R46" s="87"/>
    </row>
  </sheetData>
  <sheetProtection/>
  <autoFilter ref="A9:U42"/>
  <mergeCells count="10">
    <mergeCell ref="M8:O8"/>
    <mergeCell ref="G8:I8"/>
    <mergeCell ref="A2:Q2"/>
    <mergeCell ref="A3:Q3"/>
    <mergeCell ref="N7:O7"/>
    <mergeCell ref="H7:I7"/>
    <mergeCell ref="K7:L7"/>
    <mergeCell ref="J8:L8"/>
    <mergeCell ref="Q7:R7"/>
    <mergeCell ref="P8:R8"/>
  </mergeCells>
  <printOptions horizontalCentered="1"/>
  <pageMargins left="0" right="0" top="0" bottom="0" header="0" footer="0"/>
  <pageSetup fitToHeight="2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54"/>
  <sheetViews>
    <sheetView showZeros="0" zoomScaleSheetLayoutView="100" zoomScalePageLayoutView="0" workbookViewId="0" topLeftCell="A1">
      <selection activeCell="Q18" sqref="Q18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0.140625" style="23" customWidth="1"/>
    <col min="4" max="4" width="25.00390625" style="23" hidden="1" customWidth="1"/>
    <col min="5" max="5" width="3.57421875" style="23" hidden="1" customWidth="1"/>
    <col min="6" max="7" width="9.140625" style="23" customWidth="1"/>
    <col min="8" max="8" width="14.28125" style="23" hidden="1" customWidth="1"/>
    <col min="9" max="9" width="14.00390625" style="23" hidden="1" customWidth="1"/>
    <col min="10" max="10" width="10.7109375" style="23" customWidth="1"/>
    <col min="11" max="11" width="9.421875" style="23" customWidth="1"/>
    <col min="12" max="12" width="9.140625" style="23" customWidth="1"/>
    <col min="13" max="13" width="14.28125" style="23" hidden="1" customWidth="1"/>
    <col min="14" max="14" width="14.00390625" style="23" hidden="1" customWidth="1"/>
    <col min="15" max="15" width="11.00390625" style="23" customWidth="1"/>
    <col min="16" max="17" width="9.140625" style="23" customWidth="1"/>
    <col min="18" max="18" width="14.28125" style="23" hidden="1" customWidth="1"/>
    <col min="19" max="19" width="14.00390625" style="23" hidden="1" customWidth="1"/>
    <col min="20" max="20" width="10.421875" style="23" customWidth="1"/>
    <col min="21" max="23" width="9.140625" style="23" customWidth="1"/>
    <col min="24" max="24" width="14.28125" style="23" hidden="1" customWidth="1"/>
    <col min="25" max="25" width="14.00390625" style="23" hidden="1" customWidth="1"/>
    <col min="26" max="16384" width="9.140625" style="23" customWidth="1"/>
  </cols>
  <sheetData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ht="4.5" customHeight="1"/>
    <row r="5" ht="15">
      <c r="A5" s="72" t="s">
        <v>13</v>
      </c>
    </row>
    <row r="6" ht="15.75" thickBot="1">
      <c r="A6" s="72"/>
    </row>
    <row r="7" spans="3:21" ht="13.5" thickBot="1">
      <c r="C7" s="73" t="s">
        <v>8</v>
      </c>
      <c r="D7" s="74"/>
      <c r="E7" s="74"/>
      <c r="F7" s="147">
        <f>COUNTA(B10:B49)</f>
        <v>39</v>
      </c>
      <c r="G7" s="73" t="s">
        <v>12</v>
      </c>
      <c r="J7" s="176"/>
      <c r="K7" s="177"/>
      <c r="L7" s="73" t="s">
        <v>12</v>
      </c>
      <c r="M7" s="26"/>
      <c r="N7" s="26"/>
      <c r="O7" s="176" t="s">
        <v>433</v>
      </c>
      <c r="P7" s="177"/>
      <c r="Q7" s="74" t="s">
        <v>12</v>
      </c>
      <c r="T7" s="176"/>
      <c r="U7" s="177"/>
    </row>
    <row r="8" spans="7:23" ht="29.25" customHeight="1" thickBot="1">
      <c r="G8" s="181" t="s">
        <v>388</v>
      </c>
      <c r="H8" s="182"/>
      <c r="I8" s="182"/>
      <c r="J8" s="182"/>
      <c r="K8" s="183"/>
      <c r="L8" s="184" t="s">
        <v>393</v>
      </c>
      <c r="M8" s="184"/>
      <c r="N8" s="184"/>
      <c r="O8" s="184"/>
      <c r="P8" s="185"/>
      <c r="Q8" s="184" t="s">
        <v>394</v>
      </c>
      <c r="R8" s="184"/>
      <c r="S8" s="184"/>
      <c r="T8" s="184"/>
      <c r="U8" s="185"/>
      <c r="V8" s="28"/>
      <c r="W8" s="28"/>
    </row>
    <row r="9" spans="1:27" s="69" customFormat="1" ht="13.5" thickBot="1">
      <c r="A9" s="75"/>
      <c r="B9" s="76" t="s">
        <v>0</v>
      </c>
      <c r="C9" s="77" t="s">
        <v>19</v>
      </c>
      <c r="D9" s="78"/>
      <c r="E9" s="78" t="s">
        <v>38</v>
      </c>
      <c r="F9" s="79" t="s">
        <v>1</v>
      </c>
      <c r="G9" s="88" t="s">
        <v>2</v>
      </c>
      <c r="J9" s="89" t="s">
        <v>3</v>
      </c>
      <c r="K9" s="91" t="s">
        <v>4</v>
      </c>
      <c r="L9" s="88" t="s">
        <v>2</v>
      </c>
      <c r="M9" s="75"/>
      <c r="N9" s="75"/>
      <c r="O9" s="89" t="s">
        <v>3</v>
      </c>
      <c r="P9" s="91" t="s">
        <v>4</v>
      </c>
      <c r="Q9" s="94" t="s">
        <v>2</v>
      </c>
      <c r="T9" s="89" t="s">
        <v>3</v>
      </c>
      <c r="U9" s="91" t="s">
        <v>4</v>
      </c>
      <c r="V9" s="76" t="s">
        <v>7</v>
      </c>
      <c r="W9" s="79" t="s">
        <v>2</v>
      </c>
      <c r="AA9" s="23"/>
    </row>
    <row r="10" spans="1:25" ht="18" customHeight="1">
      <c r="A10" s="57">
        <f aca="true" t="shared" si="0" ref="A10:A48">IF(B10&gt;0,A9+1,"")</f>
        <v>1</v>
      </c>
      <c r="B10" s="106" t="s">
        <v>207</v>
      </c>
      <c r="C10" s="106" t="s">
        <v>21</v>
      </c>
      <c r="D10" s="106"/>
      <c r="E10" s="107"/>
      <c r="F10" s="108">
        <v>45</v>
      </c>
      <c r="G10" s="93">
        <v>13</v>
      </c>
      <c r="H10" s="26"/>
      <c r="I10" s="26"/>
      <c r="J10" s="63"/>
      <c r="K10" s="52">
        <f>IF(G10=0,0,$F$7+1-G10)</f>
        <v>27</v>
      </c>
      <c r="L10" s="19">
        <v>17</v>
      </c>
      <c r="M10" s="26"/>
      <c r="N10" s="26"/>
      <c r="O10" s="20"/>
      <c r="P10" s="52">
        <f aca="true" t="shared" si="1" ref="P10:P49">IF(L10=0,0,$F$7+1-L10)</f>
        <v>23</v>
      </c>
      <c r="Q10" s="19">
        <v>28</v>
      </c>
      <c r="R10" s="55"/>
      <c r="S10" s="55"/>
      <c r="T10" s="20"/>
      <c r="U10" s="52">
        <f aca="true" t="shared" si="2" ref="U10:U27">IF(Q10=0,0,$F$7+1-Q10)</f>
        <v>12</v>
      </c>
      <c r="V10" s="93">
        <f>K10+P10+U10</f>
        <v>62</v>
      </c>
      <c r="W10" s="52">
        <f>IF(V10=0,0,RANK(V10,$V$10:$V$49,0))</f>
        <v>20</v>
      </c>
      <c r="X10" s="23" t="str">
        <f>$B10</f>
        <v>Francisca Berland</v>
      </c>
      <c r="Y10" s="23" t="str">
        <f>$C10</f>
        <v>Universitario</v>
      </c>
    </row>
    <row r="11" spans="1:25" ht="18" customHeight="1">
      <c r="A11" s="58">
        <f t="shared" si="0"/>
        <v>2</v>
      </c>
      <c r="B11" s="151" t="s">
        <v>125</v>
      </c>
      <c r="C11" s="151" t="s">
        <v>21</v>
      </c>
      <c r="D11" s="151"/>
      <c r="E11" s="152"/>
      <c r="F11" s="153">
        <v>55</v>
      </c>
      <c r="G11" s="122"/>
      <c r="H11" s="28"/>
      <c r="I11" s="28"/>
      <c r="J11" s="12"/>
      <c r="K11" s="13">
        <f aca="true" t="shared" si="3" ref="K11:K48">IF(G11=0,0,$F$7+1-G11)</f>
        <v>0</v>
      </c>
      <c r="L11" s="10">
        <v>1</v>
      </c>
      <c r="M11" s="28"/>
      <c r="N11" s="28"/>
      <c r="O11" s="204" t="s">
        <v>397</v>
      </c>
      <c r="P11" s="13">
        <f t="shared" si="1"/>
        <v>39</v>
      </c>
      <c r="Q11" s="10">
        <v>4</v>
      </c>
      <c r="R11" s="53"/>
      <c r="S11" s="53"/>
      <c r="T11" s="11"/>
      <c r="U11" s="44">
        <f t="shared" si="2"/>
        <v>36</v>
      </c>
      <c r="V11" s="22">
        <f>K11+P11+U11</f>
        <v>75</v>
      </c>
      <c r="W11" s="44">
        <f aca="true" t="shared" si="4" ref="W11:W44">IF(V11=0,0,RANK(V11,$V$10:$V$49,0))</f>
        <v>12</v>
      </c>
      <c r="X11" s="23" t="str">
        <f>$B11</f>
        <v>Valentina Martinez</v>
      </c>
      <c r="Y11" s="23" t="str">
        <f>$C11</f>
        <v>Universitario</v>
      </c>
    </row>
    <row r="12" spans="1:25" ht="18" customHeight="1">
      <c r="A12" s="58">
        <f t="shared" si="0"/>
        <v>3</v>
      </c>
      <c r="B12" s="151" t="s">
        <v>86</v>
      </c>
      <c r="C12" s="151" t="s">
        <v>21</v>
      </c>
      <c r="D12" s="151"/>
      <c r="E12" s="152"/>
      <c r="F12" s="153">
        <v>47</v>
      </c>
      <c r="G12" s="22">
        <v>3</v>
      </c>
      <c r="H12" s="28"/>
      <c r="I12" s="28"/>
      <c r="J12" s="12"/>
      <c r="K12" s="13">
        <f t="shared" si="3"/>
        <v>37</v>
      </c>
      <c r="L12" s="10"/>
      <c r="M12" s="28"/>
      <c r="N12" s="28"/>
      <c r="O12" s="11"/>
      <c r="P12" s="13">
        <f t="shared" si="1"/>
        <v>0</v>
      </c>
      <c r="Q12" s="10">
        <v>3</v>
      </c>
      <c r="R12" s="53"/>
      <c r="S12" s="53"/>
      <c r="T12" s="12"/>
      <c r="U12" s="44">
        <f t="shared" si="2"/>
        <v>37</v>
      </c>
      <c r="V12" s="22">
        <f>K12+P12+U12</f>
        <v>74</v>
      </c>
      <c r="W12" s="44">
        <f t="shared" si="4"/>
        <v>14</v>
      </c>
      <c r="X12" s="23" t="str">
        <f>$B12</f>
        <v>Martina Diaz</v>
      </c>
      <c r="Y12" s="23" t="str">
        <f>$C12</f>
        <v>Universitario</v>
      </c>
    </row>
    <row r="13" spans="1:23" ht="18" customHeight="1" thickBot="1">
      <c r="A13" s="58">
        <f t="shared" si="0"/>
        <v>4</v>
      </c>
      <c r="B13" s="151" t="s">
        <v>96</v>
      </c>
      <c r="C13" s="151" t="s">
        <v>21</v>
      </c>
      <c r="D13" s="151"/>
      <c r="E13" s="152"/>
      <c r="F13" s="153">
        <v>57</v>
      </c>
      <c r="G13" s="22">
        <v>2</v>
      </c>
      <c r="H13" s="28"/>
      <c r="I13" s="28"/>
      <c r="J13" s="12"/>
      <c r="K13" s="13">
        <f t="shared" si="3"/>
        <v>38</v>
      </c>
      <c r="L13" s="10"/>
      <c r="M13" s="28"/>
      <c r="N13" s="28"/>
      <c r="O13" s="11"/>
      <c r="P13" s="13">
        <f t="shared" si="1"/>
        <v>0</v>
      </c>
      <c r="Q13" s="10">
        <v>1</v>
      </c>
      <c r="R13" s="53"/>
      <c r="S13" s="53"/>
      <c r="T13" s="12"/>
      <c r="U13" s="44">
        <f t="shared" si="2"/>
        <v>39</v>
      </c>
      <c r="V13" s="22">
        <f aca="true" t="shared" si="5" ref="V13:V18">K13+P13+U13</f>
        <v>77</v>
      </c>
      <c r="W13" s="44">
        <f t="shared" si="4"/>
        <v>10</v>
      </c>
    </row>
    <row r="14" spans="1:25" ht="18" customHeight="1">
      <c r="A14" s="57">
        <f t="shared" si="0"/>
        <v>5</v>
      </c>
      <c r="B14" s="151" t="s">
        <v>75</v>
      </c>
      <c r="C14" s="151" t="s">
        <v>21</v>
      </c>
      <c r="D14" s="151"/>
      <c r="E14" s="152"/>
      <c r="F14" s="153">
        <v>59</v>
      </c>
      <c r="G14" s="22"/>
      <c r="H14" s="28"/>
      <c r="I14" s="28"/>
      <c r="J14" s="12"/>
      <c r="K14" s="13">
        <f t="shared" si="3"/>
        <v>0</v>
      </c>
      <c r="L14" s="10">
        <v>2</v>
      </c>
      <c r="M14" s="28"/>
      <c r="N14" s="28"/>
      <c r="O14" s="11"/>
      <c r="P14" s="13">
        <f t="shared" si="1"/>
        <v>38</v>
      </c>
      <c r="Q14" s="10">
        <v>10</v>
      </c>
      <c r="R14" s="53"/>
      <c r="S14" s="53"/>
      <c r="T14" s="11"/>
      <c r="U14" s="44">
        <f t="shared" si="2"/>
        <v>30</v>
      </c>
      <c r="V14" s="22">
        <f t="shared" si="5"/>
        <v>68</v>
      </c>
      <c r="W14" s="44">
        <f t="shared" si="4"/>
        <v>17</v>
      </c>
      <c r="X14" s="23" t="str">
        <f aca="true" t="shared" si="6" ref="X14:X43">$B14</f>
        <v>Moira Chaña</v>
      </c>
      <c r="Y14" s="23" t="str">
        <f aca="true" t="shared" si="7" ref="Y14:Y29">$C14</f>
        <v>Universitario</v>
      </c>
    </row>
    <row r="15" spans="1:25" ht="18" customHeight="1">
      <c r="A15" s="58">
        <f t="shared" si="0"/>
        <v>6</v>
      </c>
      <c r="B15" s="151" t="s">
        <v>214</v>
      </c>
      <c r="C15" s="151" t="s">
        <v>22</v>
      </c>
      <c r="D15" s="151"/>
      <c r="E15" s="152"/>
      <c r="F15" s="153">
        <v>151</v>
      </c>
      <c r="G15" s="122"/>
      <c r="H15" s="28"/>
      <c r="I15" s="28"/>
      <c r="J15" s="12"/>
      <c r="K15" s="13">
        <f t="shared" si="3"/>
        <v>0</v>
      </c>
      <c r="L15" s="10"/>
      <c r="M15" s="28"/>
      <c r="N15" s="28"/>
      <c r="O15" s="11"/>
      <c r="P15" s="13">
        <f t="shared" si="1"/>
        <v>0</v>
      </c>
      <c r="Q15" s="10"/>
      <c r="R15" s="53"/>
      <c r="S15" s="53"/>
      <c r="T15" s="12"/>
      <c r="U15" s="44">
        <f t="shared" si="2"/>
        <v>0</v>
      </c>
      <c r="V15" s="22">
        <f t="shared" si="5"/>
        <v>0</v>
      </c>
      <c r="W15" s="44">
        <f t="shared" si="4"/>
        <v>0</v>
      </c>
      <c r="X15" s="23" t="str">
        <f t="shared" si="6"/>
        <v>Alyha Velasquez</v>
      </c>
      <c r="Y15" s="23" t="str">
        <f t="shared" si="7"/>
        <v>Diego Portales</v>
      </c>
    </row>
    <row r="16" spans="1:25" ht="18" customHeight="1">
      <c r="A16" s="58">
        <f t="shared" si="0"/>
        <v>7</v>
      </c>
      <c r="B16" s="151" t="s">
        <v>116</v>
      </c>
      <c r="C16" s="151" t="s">
        <v>22</v>
      </c>
      <c r="D16" s="151"/>
      <c r="E16" s="152"/>
      <c r="F16" s="153">
        <v>150</v>
      </c>
      <c r="G16" s="22">
        <v>1</v>
      </c>
      <c r="H16" s="28"/>
      <c r="I16" s="28"/>
      <c r="J16" s="12" t="s">
        <v>432</v>
      </c>
      <c r="K16" s="13">
        <f t="shared" si="3"/>
        <v>39</v>
      </c>
      <c r="L16" s="10"/>
      <c r="M16" s="28"/>
      <c r="N16" s="28"/>
      <c r="O16" s="12"/>
      <c r="P16" s="13">
        <f t="shared" si="1"/>
        <v>0</v>
      </c>
      <c r="Q16" s="10">
        <v>2</v>
      </c>
      <c r="R16" s="53"/>
      <c r="S16" s="53"/>
      <c r="T16" s="12"/>
      <c r="U16" s="44">
        <f t="shared" si="2"/>
        <v>38</v>
      </c>
      <c r="V16" s="22">
        <f t="shared" si="5"/>
        <v>77</v>
      </c>
      <c r="W16" s="44">
        <f t="shared" si="4"/>
        <v>10</v>
      </c>
      <c r="X16" s="23" t="str">
        <f t="shared" si="6"/>
        <v>Catalina Lorca</v>
      </c>
      <c r="Y16" s="23" t="str">
        <f t="shared" si="7"/>
        <v>Diego Portales</v>
      </c>
    </row>
    <row r="17" spans="1:25" ht="18" customHeight="1" thickBot="1">
      <c r="A17" s="58">
        <f t="shared" si="0"/>
        <v>8</v>
      </c>
      <c r="B17" s="151" t="s">
        <v>150</v>
      </c>
      <c r="C17" s="151" t="s">
        <v>23</v>
      </c>
      <c r="D17" s="151"/>
      <c r="E17" s="152"/>
      <c r="F17" s="153">
        <v>208</v>
      </c>
      <c r="G17" s="122">
        <v>20</v>
      </c>
      <c r="H17" s="28"/>
      <c r="I17" s="28"/>
      <c r="J17" s="12"/>
      <c r="K17" s="13">
        <f t="shared" si="3"/>
        <v>20</v>
      </c>
      <c r="L17" s="10">
        <v>27</v>
      </c>
      <c r="M17" s="28"/>
      <c r="N17" s="28"/>
      <c r="O17" s="11"/>
      <c r="P17" s="13">
        <f t="shared" si="1"/>
        <v>13</v>
      </c>
      <c r="Q17" s="10">
        <v>24</v>
      </c>
      <c r="R17" s="53"/>
      <c r="S17" s="53"/>
      <c r="T17" s="11"/>
      <c r="U17" s="44">
        <f t="shared" si="2"/>
        <v>16</v>
      </c>
      <c r="V17" s="22">
        <f t="shared" si="5"/>
        <v>49</v>
      </c>
      <c r="W17" s="44">
        <f t="shared" si="4"/>
        <v>25</v>
      </c>
      <c r="X17" s="23" t="str">
        <f t="shared" si="6"/>
        <v>Millaray Melin</v>
      </c>
      <c r="Y17" s="23" t="str">
        <f t="shared" si="7"/>
        <v>Leones Rojos</v>
      </c>
    </row>
    <row r="18" spans="1:25" ht="18" customHeight="1">
      <c r="A18" s="57">
        <f t="shared" si="0"/>
        <v>9</v>
      </c>
      <c r="B18" s="151" t="s">
        <v>209</v>
      </c>
      <c r="C18" s="151" t="s">
        <v>23</v>
      </c>
      <c r="D18" s="151"/>
      <c r="E18" s="152"/>
      <c r="F18" s="153">
        <v>210</v>
      </c>
      <c r="G18" s="122">
        <v>10</v>
      </c>
      <c r="H18" s="28"/>
      <c r="I18" s="28"/>
      <c r="J18" s="12"/>
      <c r="K18" s="13">
        <f t="shared" si="3"/>
        <v>30</v>
      </c>
      <c r="L18" s="10">
        <v>8</v>
      </c>
      <c r="M18" s="28"/>
      <c r="N18" s="28"/>
      <c r="O18" s="12"/>
      <c r="P18" s="13">
        <f t="shared" si="1"/>
        <v>32</v>
      </c>
      <c r="Q18" s="10">
        <v>8</v>
      </c>
      <c r="R18" s="53"/>
      <c r="S18" s="53"/>
      <c r="T18" s="11"/>
      <c r="U18" s="44">
        <f t="shared" si="2"/>
        <v>32</v>
      </c>
      <c r="V18" s="22">
        <f t="shared" si="5"/>
        <v>94</v>
      </c>
      <c r="W18" s="44">
        <f t="shared" si="4"/>
        <v>6</v>
      </c>
      <c r="X18" s="23" t="str">
        <f t="shared" si="6"/>
        <v>Martina Cerezo</v>
      </c>
      <c r="Y18" s="23" t="str">
        <f t="shared" si="7"/>
        <v>Leones Rojos</v>
      </c>
    </row>
    <row r="19" spans="1:25" ht="18" customHeight="1">
      <c r="A19" s="58">
        <f t="shared" si="0"/>
        <v>10</v>
      </c>
      <c r="B19" s="151" t="s">
        <v>306</v>
      </c>
      <c r="C19" s="151" t="s">
        <v>24</v>
      </c>
      <c r="D19" s="151"/>
      <c r="E19" s="152"/>
      <c r="F19" s="153">
        <v>241</v>
      </c>
      <c r="G19" s="122">
        <v>27</v>
      </c>
      <c r="H19" s="28"/>
      <c r="I19" s="28"/>
      <c r="J19" s="12"/>
      <c r="K19" s="13">
        <f t="shared" si="3"/>
        <v>13</v>
      </c>
      <c r="L19" s="10">
        <v>22</v>
      </c>
      <c r="M19" s="28"/>
      <c r="N19" s="28"/>
      <c r="O19" s="11"/>
      <c r="P19" s="13">
        <f t="shared" si="1"/>
        <v>18</v>
      </c>
      <c r="Q19" s="10">
        <v>28</v>
      </c>
      <c r="R19" s="53"/>
      <c r="S19" s="53"/>
      <c r="T19" s="11"/>
      <c r="U19" s="44">
        <f t="shared" si="2"/>
        <v>12</v>
      </c>
      <c r="V19" s="22">
        <f aca="true" t="shared" si="8" ref="V19:V27">K19+P19+U19</f>
        <v>43</v>
      </c>
      <c r="W19" s="44">
        <f t="shared" si="4"/>
        <v>27</v>
      </c>
      <c r="X19" s="23" t="str">
        <f t="shared" si="6"/>
        <v>Amanda Acuña</v>
      </c>
      <c r="Y19" s="23" t="str">
        <f t="shared" si="7"/>
        <v>Colo Colo</v>
      </c>
    </row>
    <row r="20" spans="1:25" ht="18" customHeight="1">
      <c r="A20" s="58">
        <f t="shared" si="0"/>
        <v>11</v>
      </c>
      <c r="B20" s="151" t="s">
        <v>224</v>
      </c>
      <c r="C20" s="151" t="s">
        <v>101</v>
      </c>
      <c r="D20" s="151"/>
      <c r="E20" s="152"/>
      <c r="F20" s="153">
        <v>262</v>
      </c>
      <c r="G20" s="122">
        <v>26</v>
      </c>
      <c r="H20" s="28"/>
      <c r="I20" s="28"/>
      <c r="J20" s="12"/>
      <c r="K20" s="13">
        <f t="shared" si="3"/>
        <v>14</v>
      </c>
      <c r="L20" s="10">
        <v>21</v>
      </c>
      <c r="M20" s="28"/>
      <c r="N20" s="28"/>
      <c r="O20" s="11"/>
      <c r="P20" s="13">
        <f t="shared" si="1"/>
        <v>19</v>
      </c>
      <c r="Q20" s="10">
        <v>18</v>
      </c>
      <c r="R20" s="53"/>
      <c r="S20" s="53"/>
      <c r="T20" s="11"/>
      <c r="U20" s="44">
        <f t="shared" si="2"/>
        <v>22</v>
      </c>
      <c r="V20" s="22">
        <f t="shared" si="8"/>
        <v>55</v>
      </c>
      <c r="W20" s="44">
        <f t="shared" si="4"/>
        <v>22</v>
      </c>
      <c r="X20" s="23" t="str">
        <f t="shared" si="6"/>
        <v>Javiera Lara</v>
      </c>
      <c r="Y20" s="23" t="str">
        <f t="shared" si="7"/>
        <v>Boosted</v>
      </c>
    </row>
    <row r="21" spans="1:25" ht="18" customHeight="1" thickBot="1">
      <c r="A21" s="58">
        <f t="shared" si="0"/>
        <v>12</v>
      </c>
      <c r="B21" s="151" t="s">
        <v>326</v>
      </c>
      <c r="C21" s="151" t="s">
        <v>101</v>
      </c>
      <c r="D21" s="151"/>
      <c r="E21" s="152"/>
      <c r="F21" s="153">
        <v>265</v>
      </c>
      <c r="G21" s="122">
        <v>16</v>
      </c>
      <c r="H21" s="28"/>
      <c r="I21" s="28"/>
      <c r="J21" s="12"/>
      <c r="K21" s="13">
        <f t="shared" si="3"/>
        <v>24</v>
      </c>
      <c r="L21" s="10"/>
      <c r="M21" s="28"/>
      <c r="N21" s="28"/>
      <c r="O21" s="11"/>
      <c r="P21" s="13">
        <f t="shared" si="1"/>
        <v>0</v>
      </c>
      <c r="Q21" s="10">
        <v>25</v>
      </c>
      <c r="R21" s="53"/>
      <c r="S21" s="53"/>
      <c r="T21" s="11"/>
      <c r="U21" s="44">
        <f t="shared" si="2"/>
        <v>15</v>
      </c>
      <c r="V21" s="22">
        <f t="shared" si="8"/>
        <v>39</v>
      </c>
      <c r="W21" s="44">
        <f t="shared" si="4"/>
        <v>30</v>
      </c>
      <c r="X21" s="23" t="str">
        <f t="shared" si="6"/>
        <v>Anais Villacura</v>
      </c>
      <c r="Y21" s="23" t="str">
        <f t="shared" si="7"/>
        <v>Boosted</v>
      </c>
    </row>
    <row r="22" spans="1:25" ht="18" customHeight="1">
      <c r="A22" s="57">
        <f t="shared" si="0"/>
        <v>13</v>
      </c>
      <c r="B22" s="151" t="s">
        <v>221</v>
      </c>
      <c r="C22" s="151" t="s">
        <v>149</v>
      </c>
      <c r="D22" s="151"/>
      <c r="E22" s="152"/>
      <c r="F22" s="153">
        <v>391</v>
      </c>
      <c r="G22" s="22">
        <v>17</v>
      </c>
      <c r="H22" s="28"/>
      <c r="I22" s="28"/>
      <c r="J22" s="12"/>
      <c r="K22" s="13">
        <f t="shared" si="3"/>
        <v>23</v>
      </c>
      <c r="L22" s="10">
        <v>14</v>
      </c>
      <c r="M22" s="28"/>
      <c r="N22" s="28"/>
      <c r="O22" s="11"/>
      <c r="P22" s="13">
        <f t="shared" si="1"/>
        <v>26</v>
      </c>
      <c r="Q22" s="10">
        <v>23</v>
      </c>
      <c r="R22" s="53"/>
      <c r="S22" s="53"/>
      <c r="T22" s="11"/>
      <c r="U22" s="44">
        <f t="shared" si="2"/>
        <v>17</v>
      </c>
      <c r="V22" s="22">
        <f t="shared" si="8"/>
        <v>66</v>
      </c>
      <c r="W22" s="44">
        <f t="shared" si="4"/>
        <v>18</v>
      </c>
      <c r="X22" s="23" t="str">
        <f t="shared" si="6"/>
        <v>Francisca Bronstein</v>
      </c>
      <c r="Y22" s="23" t="str">
        <f t="shared" si="7"/>
        <v>Chitas Quilicura</v>
      </c>
    </row>
    <row r="23" spans="1:25" ht="18" customHeight="1">
      <c r="A23" s="58">
        <f t="shared" si="0"/>
        <v>14</v>
      </c>
      <c r="B23" s="151" t="s">
        <v>223</v>
      </c>
      <c r="C23" s="151" t="s">
        <v>131</v>
      </c>
      <c r="D23" s="151"/>
      <c r="E23" s="152"/>
      <c r="F23" s="153">
        <v>480</v>
      </c>
      <c r="G23" s="122">
        <v>8</v>
      </c>
      <c r="H23" s="28"/>
      <c r="I23" s="28"/>
      <c r="J23" s="12"/>
      <c r="K23" s="13">
        <f t="shared" si="3"/>
        <v>32</v>
      </c>
      <c r="L23" s="10">
        <v>9</v>
      </c>
      <c r="M23" s="28"/>
      <c r="N23" s="28"/>
      <c r="O23" s="11"/>
      <c r="P23" s="13">
        <f t="shared" si="1"/>
        <v>31</v>
      </c>
      <c r="Q23" s="10">
        <v>21</v>
      </c>
      <c r="R23" s="53"/>
      <c r="S23" s="53"/>
      <c r="T23" s="11"/>
      <c r="U23" s="44">
        <f t="shared" si="2"/>
        <v>19</v>
      </c>
      <c r="V23" s="22">
        <f t="shared" si="8"/>
        <v>82</v>
      </c>
      <c r="W23" s="44">
        <f t="shared" si="4"/>
        <v>8</v>
      </c>
      <c r="X23" s="23" t="str">
        <f t="shared" si="6"/>
        <v>Rosario Sepulveda</v>
      </c>
      <c r="Y23" s="23" t="str">
        <f t="shared" si="7"/>
        <v>Rengo</v>
      </c>
    </row>
    <row r="24" spans="1:25" ht="18" customHeight="1">
      <c r="A24" s="58">
        <f t="shared" si="0"/>
        <v>15</v>
      </c>
      <c r="B24" s="151" t="s">
        <v>316</v>
      </c>
      <c r="C24" s="151" t="s">
        <v>74</v>
      </c>
      <c r="D24" s="151"/>
      <c r="E24" s="152"/>
      <c r="F24" s="153">
        <v>517</v>
      </c>
      <c r="G24" s="122">
        <v>24</v>
      </c>
      <c r="H24" s="28"/>
      <c r="I24" s="28"/>
      <c r="J24" s="12"/>
      <c r="K24" s="13">
        <f t="shared" si="3"/>
        <v>16</v>
      </c>
      <c r="L24" s="10">
        <v>13</v>
      </c>
      <c r="M24" s="28"/>
      <c r="N24" s="28"/>
      <c r="O24" s="11"/>
      <c r="P24" s="13">
        <f t="shared" si="1"/>
        <v>27</v>
      </c>
      <c r="Q24" s="10"/>
      <c r="R24" s="53"/>
      <c r="S24" s="53"/>
      <c r="T24" s="11"/>
      <c r="U24" s="44">
        <f t="shared" si="2"/>
        <v>0</v>
      </c>
      <c r="V24" s="22">
        <f t="shared" si="8"/>
        <v>43</v>
      </c>
      <c r="W24" s="44">
        <f t="shared" si="4"/>
        <v>27</v>
      </c>
      <c r="X24" s="23" t="str">
        <f t="shared" si="6"/>
        <v>Catalina Espinoza</v>
      </c>
      <c r="Y24" s="23" t="str">
        <f t="shared" si="7"/>
        <v>Fenix</v>
      </c>
    </row>
    <row r="25" spans="1:25" ht="18" customHeight="1" thickBot="1">
      <c r="A25" s="58">
        <f t="shared" si="0"/>
        <v>16</v>
      </c>
      <c r="B25" s="151" t="s">
        <v>216</v>
      </c>
      <c r="C25" s="151" t="s">
        <v>48</v>
      </c>
      <c r="D25" s="151"/>
      <c r="E25" s="152"/>
      <c r="F25" s="153">
        <v>568</v>
      </c>
      <c r="G25" s="122">
        <v>18</v>
      </c>
      <c r="H25" s="28"/>
      <c r="I25" s="28"/>
      <c r="J25" s="12"/>
      <c r="K25" s="13">
        <f t="shared" si="3"/>
        <v>22</v>
      </c>
      <c r="L25" s="10">
        <v>10</v>
      </c>
      <c r="M25" s="28"/>
      <c r="N25" s="28"/>
      <c r="O25" s="11"/>
      <c r="P25" s="13">
        <f t="shared" si="1"/>
        <v>30</v>
      </c>
      <c r="Q25" s="10">
        <v>22</v>
      </c>
      <c r="R25" s="53"/>
      <c r="S25" s="53"/>
      <c r="T25" s="11"/>
      <c r="U25" s="44">
        <f t="shared" si="2"/>
        <v>18</v>
      </c>
      <c r="V25" s="22">
        <f t="shared" si="8"/>
        <v>70</v>
      </c>
      <c r="W25" s="44">
        <f t="shared" si="4"/>
        <v>15</v>
      </c>
      <c r="X25" s="23" t="str">
        <f t="shared" si="6"/>
        <v>Mariana Manqui</v>
      </c>
      <c r="Y25" s="23" t="str">
        <f t="shared" si="7"/>
        <v>Black Bull</v>
      </c>
    </row>
    <row r="26" spans="1:25" ht="18" customHeight="1">
      <c r="A26" s="57">
        <f t="shared" si="0"/>
        <v>17</v>
      </c>
      <c r="B26" s="151" t="s">
        <v>362</v>
      </c>
      <c r="C26" s="151" t="s">
        <v>139</v>
      </c>
      <c r="D26" s="151"/>
      <c r="E26" s="152"/>
      <c r="F26" s="153">
        <v>582</v>
      </c>
      <c r="G26" s="122">
        <v>25</v>
      </c>
      <c r="H26" s="28"/>
      <c r="I26" s="28"/>
      <c r="J26" s="12"/>
      <c r="K26" s="13">
        <f t="shared" si="3"/>
        <v>15</v>
      </c>
      <c r="L26" s="10">
        <v>25</v>
      </c>
      <c r="M26" s="28"/>
      <c r="N26" s="28"/>
      <c r="O26" s="11"/>
      <c r="P26" s="13">
        <f t="shared" si="1"/>
        <v>15</v>
      </c>
      <c r="Q26" s="10">
        <v>17</v>
      </c>
      <c r="R26" s="53"/>
      <c r="S26" s="53"/>
      <c r="T26" s="11"/>
      <c r="U26" s="44">
        <f t="shared" si="2"/>
        <v>23</v>
      </c>
      <c r="V26" s="22">
        <f t="shared" si="8"/>
        <v>53</v>
      </c>
      <c r="W26" s="44">
        <f t="shared" si="4"/>
        <v>23</v>
      </c>
      <c r="X26" s="23" t="str">
        <f t="shared" si="6"/>
        <v>Catalina Estrada</v>
      </c>
      <c r="Y26" s="23" t="str">
        <f t="shared" si="7"/>
        <v>Deportivo Quilpue</v>
      </c>
    </row>
    <row r="27" spans="1:25" ht="18" customHeight="1">
      <c r="A27" s="58">
        <f t="shared" si="0"/>
        <v>18</v>
      </c>
      <c r="B27" s="151" t="s">
        <v>361</v>
      </c>
      <c r="C27" s="151" t="s">
        <v>139</v>
      </c>
      <c r="D27" s="151"/>
      <c r="E27" s="152"/>
      <c r="F27" s="153">
        <v>597</v>
      </c>
      <c r="G27" s="22"/>
      <c r="H27" s="28"/>
      <c r="I27" s="28"/>
      <c r="J27" s="12"/>
      <c r="K27" s="13">
        <f t="shared" si="3"/>
        <v>0</v>
      </c>
      <c r="L27" s="10"/>
      <c r="M27" s="28"/>
      <c r="N27" s="28"/>
      <c r="O27" s="11"/>
      <c r="P27" s="13">
        <f t="shared" si="1"/>
        <v>0</v>
      </c>
      <c r="Q27" s="10"/>
      <c r="R27" s="53"/>
      <c r="S27" s="53"/>
      <c r="T27" s="11"/>
      <c r="U27" s="44">
        <f t="shared" si="2"/>
        <v>0</v>
      </c>
      <c r="V27" s="22">
        <f t="shared" si="8"/>
        <v>0</v>
      </c>
      <c r="W27" s="44">
        <f t="shared" si="4"/>
        <v>0</v>
      </c>
      <c r="X27" s="23" t="str">
        <f t="shared" si="6"/>
        <v>Maite Hess</v>
      </c>
      <c r="Y27" s="23" t="str">
        <f t="shared" si="7"/>
        <v>Deportivo Quilpue</v>
      </c>
    </row>
    <row r="28" spans="1:25" ht="18" customHeight="1">
      <c r="A28" s="58">
        <f t="shared" si="0"/>
        <v>19</v>
      </c>
      <c r="B28" s="151" t="s">
        <v>217</v>
      </c>
      <c r="C28" s="151" t="s">
        <v>193</v>
      </c>
      <c r="D28" s="151"/>
      <c r="E28" s="152"/>
      <c r="F28" s="153">
        <v>630</v>
      </c>
      <c r="G28" s="122">
        <v>28</v>
      </c>
      <c r="H28" s="28"/>
      <c r="I28" s="28"/>
      <c r="J28" s="12"/>
      <c r="K28" s="13">
        <f t="shared" si="3"/>
        <v>12</v>
      </c>
      <c r="L28" s="10">
        <v>23</v>
      </c>
      <c r="M28" s="28"/>
      <c r="N28" s="28"/>
      <c r="O28" s="11"/>
      <c r="P28" s="13">
        <f t="shared" si="1"/>
        <v>17</v>
      </c>
      <c r="Q28" s="10">
        <v>26</v>
      </c>
      <c r="R28" s="53"/>
      <c r="S28" s="53"/>
      <c r="T28" s="11"/>
      <c r="U28" s="44">
        <f aca="true" t="shared" si="9" ref="U28:U49">IF(Q28=0,0,$F$7+1-Q28)</f>
        <v>14</v>
      </c>
      <c r="V28" s="22">
        <f aca="true" t="shared" si="10" ref="V28:V44">K28+P28+U28</f>
        <v>43</v>
      </c>
      <c r="W28" s="44">
        <f t="shared" si="4"/>
        <v>27</v>
      </c>
      <c r="X28" s="23" t="str">
        <f t="shared" si="6"/>
        <v>Paula Moreno</v>
      </c>
      <c r="Y28" s="23" t="str">
        <f t="shared" si="7"/>
        <v>Extreme Speed</v>
      </c>
    </row>
    <row r="29" spans="1:25" ht="18" customHeight="1" thickBot="1">
      <c r="A29" s="58">
        <f t="shared" si="0"/>
        <v>20</v>
      </c>
      <c r="B29" s="151" t="s">
        <v>218</v>
      </c>
      <c r="C29" s="151" t="s">
        <v>193</v>
      </c>
      <c r="D29" s="151"/>
      <c r="E29" s="152"/>
      <c r="F29" s="153">
        <v>632</v>
      </c>
      <c r="G29" s="22"/>
      <c r="H29" s="28"/>
      <c r="I29" s="28"/>
      <c r="J29" s="12"/>
      <c r="K29" s="13">
        <f t="shared" si="3"/>
        <v>0</v>
      </c>
      <c r="L29" s="10"/>
      <c r="M29" s="28"/>
      <c r="N29" s="28"/>
      <c r="O29" s="11"/>
      <c r="P29" s="13">
        <f t="shared" si="1"/>
        <v>0</v>
      </c>
      <c r="Q29" s="10"/>
      <c r="R29" s="53"/>
      <c r="S29" s="53"/>
      <c r="T29" s="11"/>
      <c r="U29" s="44">
        <f t="shared" si="9"/>
        <v>0</v>
      </c>
      <c r="V29" s="22">
        <f t="shared" si="10"/>
        <v>0</v>
      </c>
      <c r="W29" s="44">
        <f t="shared" si="4"/>
        <v>0</v>
      </c>
      <c r="X29" s="23" t="str">
        <f t="shared" si="6"/>
        <v>Constanza Moreno</v>
      </c>
      <c r="Y29" s="23" t="str">
        <f t="shared" si="7"/>
        <v>Extreme Speed</v>
      </c>
    </row>
    <row r="30" spans="1:24" ht="18" customHeight="1">
      <c r="A30" s="57">
        <f t="shared" si="0"/>
        <v>21</v>
      </c>
      <c r="B30" s="151" t="s">
        <v>398</v>
      </c>
      <c r="C30" s="151" t="s">
        <v>138</v>
      </c>
      <c r="D30" s="151"/>
      <c r="E30" s="152"/>
      <c r="F30" s="153">
        <v>701</v>
      </c>
      <c r="G30" s="122">
        <v>12</v>
      </c>
      <c r="H30" s="28"/>
      <c r="I30" s="28"/>
      <c r="J30" s="12"/>
      <c r="K30" s="13">
        <f t="shared" si="3"/>
        <v>28</v>
      </c>
      <c r="L30" s="10">
        <v>5</v>
      </c>
      <c r="M30" s="28"/>
      <c r="N30" s="28"/>
      <c r="O30" s="11"/>
      <c r="P30" s="13">
        <f t="shared" si="1"/>
        <v>35</v>
      </c>
      <c r="Q30" s="10">
        <v>12</v>
      </c>
      <c r="R30" s="53"/>
      <c r="S30" s="53"/>
      <c r="T30" s="11"/>
      <c r="U30" s="44">
        <f t="shared" si="9"/>
        <v>28</v>
      </c>
      <c r="V30" s="22">
        <f t="shared" si="10"/>
        <v>91</v>
      </c>
      <c r="W30" s="44">
        <f t="shared" si="4"/>
        <v>7</v>
      </c>
      <c r="X30" s="23" t="str">
        <f t="shared" si="6"/>
        <v>Laura Villagran</v>
      </c>
    </row>
    <row r="31" spans="1:25" ht="18" customHeight="1">
      <c r="A31" s="58">
        <f t="shared" si="0"/>
        <v>22</v>
      </c>
      <c r="B31" s="151" t="s">
        <v>124</v>
      </c>
      <c r="C31" s="151" t="s">
        <v>138</v>
      </c>
      <c r="D31" s="151"/>
      <c r="E31" s="152"/>
      <c r="F31" s="153">
        <v>703</v>
      </c>
      <c r="G31" s="22"/>
      <c r="H31" s="28"/>
      <c r="I31" s="28"/>
      <c r="J31" s="12"/>
      <c r="K31" s="13">
        <f t="shared" si="3"/>
        <v>0</v>
      </c>
      <c r="L31" s="10"/>
      <c r="M31" s="28"/>
      <c r="N31" s="28"/>
      <c r="O31" s="11"/>
      <c r="P31" s="13">
        <f t="shared" si="1"/>
        <v>0</v>
      </c>
      <c r="Q31" s="10"/>
      <c r="R31" s="53"/>
      <c r="S31" s="53"/>
      <c r="T31" s="11"/>
      <c r="U31" s="44">
        <f t="shared" si="9"/>
        <v>0</v>
      </c>
      <c r="V31" s="22">
        <f t="shared" si="10"/>
        <v>0</v>
      </c>
      <c r="W31" s="44">
        <f t="shared" si="4"/>
        <v>0</v>
      </c>
      <c r="X31" s="23" t="str">
        <f t="shared" si="6"/>
        <v>Antonia Jimenez</v>
      </c>
      <c r="Y31" s="23" t="str">
        <f aca="true" t="shared" si="11" ref="Y31:Y43">$C31</f>
        <v>Hualpen</v>
      </c>
    </row>
    <row r="32" spans="1:25" ht="18" customHeight="1">
      <c r="A32" s="58">
        <f t="shared" si="0"/>
        <v>23</v>
      </c>
      <c r="B32" s="151" t="s">
        <v>222</v>
      </c>
      <c r="C32" s="151" t="s">
        <v>138</v>
      </c>
      <c r="D32" s="151"/>
      <c r="E32" s="152"/>
      <c r="F32" s="153">
        <v>711</v>
      </c>
      <c r="G32" s="122">
        <v>6</v>
      </c>
      <c r="H32" s="28"/>
      <c r="I32" s="28"/>
      <c r="J32" s="12"/>
      <c r="K32" s="13">
        <f t="shared" si="3"/>
        <v>34</v>
      </c>
      <c r="L32" s="10">
        <v>24</v>
      </c>
      <c r="M32" s="28"/>
      <c r="N32" s="28"/>
      <c r="O32" s="11"/>
      <c r="P32" s="13">
        <f t="shared" si="1"/>
        <v>16</v>
      </c>
      <c r="Q32" s="10">
        <v>11</v>
      </c>
      <c r="R32" s="53"/>
      <c r="S32" s="53"/>
      <c r="T32" s="11"/>
      <c r="U32" s="44">
        <f t="shared" si="9"/>
        <v>29</v>
      </c>
      <c r="V32" s="22">
        <f t="shared" si="10"/>
        <v>79</v>
      </c>
      <c r="W32" s="44">
        <f t="shared" si="4"/>
        <v>9</v>
      </c>
      <c r="X32" s="23" t="str">
        <f t="shared" si="6"/>
        <v>Natalia Escobar</v>
      </c>
      <c r="Y32" s="23" t="str">
        <f t="shared" si="11"/>
        <v>Hualpen</v>
      </c>
    </row>
    <row r="33" spans="1:25" ht="18" customHeight="1" thickBot="1">
      <c r="A33" s="58">
        <f t="shared" si="0"/>
        <v>24</v>
      </c>
      <c r="B33" s="151" t="s">
        <v>358</v>
      </c>
      <c r="C33" s="151" t="s">
        <v>84</v>
      </c>
      <c r="D33" s="151"/>
      <c r="E33" s="152"/>
      <c r="F33" s="153">
        <v>772</v>
      </c>
      <c r="G33" s="22">
        <v>19</v>
      </c>
      <c r="H33" s="28"/>
      <c r="I33" s="28"/>
      <c r="J33" s="12"/>
      <c r="K33" s="13">
        <f t="shared" si="3"/>
        <v>21</v>
      </c>
      <c r="L33" s="10">
        <v>12</v>
      </c>
      <c r="M33" s="28"/>
      <c r="N33" s="28"/>
      <c r="O33" s="11"/>
      <c r="P33" s="13">
        <f t="shared" si="1"/>
        <v>28</v>
      </c>
      <c r="Q33" s="10">
        <v>20</v>
      </c>
      <c r="R33" s="53"/>
      <c r="S33" s="53"/>
      <c r="T33" s="11"/>
      <c r="U33" s="44">
        <f t="shared" si="9"/>
        <v>20</v>
      </c>
      <c r="V33" s="22">
        <f t="shared" si="10"/>
        <v>69</v>
      </c>
      <c r="W33" s="44">
        <f t="shared" si="4"/>
        <v>16</v>
      </c>
      <c r="X33" s="23" t="str">
        <f t="shared" si="6"/>
        <v>Catalina Porta</v>
      </c>
      <c r="Y33" s="23" t="str">
        <f t="shared" si="11"/>
        <v>Crescente Errazuriz</v>
      </c>
    </row>
    <row r="34" spans="1:25" ht="18" customHeight="1">
      <c r="A34" s="57">
        <f t="shared" si="0"/>
        <v>25</v>
      </c>
      <c r="B34" s="151" t="s">
        <v>208</v>
      </c>
      <c r="C34" s="151" t="s">
        <v>84</v>
      </c>
      <c r="D34" s="151"/>
      <c r="E34" s="152"/>
      <c r="F34" s="153">
        <v>776</v>
      </c>
      <c r="G34" s="122">
        <v>7</v>
      </c>
      <c r="H34" s="28"/>
      <c r="I34" s="28"/>
      <c r="J34" s="12"/>
      <c r="K34" s="13">
        <f t="shared" si="3"/>
        <v>33</v>
      </c>
      <c r="L34" s="10">
        <v>11</v>
      </c>
      <c r="M34" s="28"/>
      <c r="N34" s="28"/>
      <c r="O34" s="11"/>
      <c r="P34" s="13">
        <f t="shared" si="1"/>
        <v>29</v>
      </c>
      <c r="Q34" s="10">
        <v>7</v>
      </c>
      <c r="R34" s="53"/>
      <c r="S34" s="53"/>
      <c r="T34" s="11"/>
      <c r="U34" s="44">
        <f t="shared" si="9"/>
        <v>33</v>
      </c>
      <c r="V34" s="22">
        <f t="shared" si="10"/>
        <v>95</v>
      </c>
      <c r="W34" s="44">
        <f t="shared" si="4"/>
        <v>5</v>
      </c>
      <c r="X34" s="23" t="str">
        <f t="shared" si="6"/>
        <v>Naomi Duarte</v>
      </c>
      <c r="Y34" s="23" t="str">
        <f t="shared" si="11"/>
        <v>Crescente Errazuriz</v>
      </c>
    </row>
    <row r="35" spans="1:25" ht="18" customHeight="1">
      <c r="A35" s="58">
        <f t="shared" si="0"/>
        <v>26</v>
      </c>
      <c r="B35" s="151" t="s">
        <v>211</v>
      </c>
      <c r="C35" s="151" t="s">
        <v>172</v>
      </c>
      <c r="D35" s="151"/>
      <c r="E35" s="152"/>
      <c r="F35" s="153">
        <v>821</v>
      </c>
      <c r="G35" s="22">
        <v>22</v>
      </c>
      <c r="H35" s="28"/>
      <c r="I35" s="28"/>
      <c r="J35" s="12"/>
      <c r="K35" s="13">
        <f t="shared" si="3"/>
        <v>18</v>
      </c>
      <c r="L35" s="10">
        <v>19</v>
      </c>
      <c r="M35" s="28"/>
      <c r="N35" s="28"/>
      <c r="O35" s="11"/>
      <c r="P35" s="13">
        <f t="shared" si="1"/>
        <v>21</v>
      </c>
      <c r="Q35" s="10">
        <v>28</v>
      </c>
      <c r="R35" s="53"/>
      <c r="S35" s="53"/>
      <c r="T35" s="11"/>
      <c r="U35" s="44">
        <f t="shared" si="9"/>
        <v>12</v>
      </c>
      <c r="V35" s="22">
        <f t="shared" si="10"/>
        <v>51</v>
      </c>
      <c r="W35" s="44">
        <f t="shared" si="4"/>
        <v>24</v>
      </c>
      <c r="X35" s="23" t="str">
        <f t="shared" si="6"/>
        <v>Paulina Mondaca</v>
      </c>
      <c r="Y35" s="23" t="str">
        <f t="shared" si="11"/>
        <v>RPA</v>
      </c>
    </row>
    <row r="36" spans="1:25" ht="18" customHeight="1">
      <c r="A36" s="58">
        <f t="shared" si="0"/>
        <v>27</v>
      </c>
      <c r="B36" s="151" t="s">
        <v>210</v>
      </c>
      <c r="C36" s="151" t="s">
        <v>172</v>
      </c>
      <c r="D36" s="151"/>
      <c r="E36" s="152"/>
      <c r="F36" s="153">
        <v>822</v>
      </c>
      <c r="G36" s="22"/>
      <c r="H36" s="28"/>
      <c r="I36" s="28"/>
      <c r="J36" s="12"/>
      <c r="K36" s="13">
        <f t="shared" si="3"/>
        <v>0</v>
      </c>
      <c r="L36" s="10"/>
      <c r="M36" s="28"/>
      <c r="N36" s="28"/>
      <c r="O36" s="12"/>
      <c r="P36" s="13">
        <f t="shared" si="1"/>
        <v>0</v>
      </c>
      <c r="Q36" s="10"/>
      <c r="R36" s="53"/>
      <c r="S36" s="53"/>
      <c r="T36" s="11"/>
      <c r="U36" s="44">
        <f t="shared" si="9"/>
        <v>0</v>
      </c>
      <c r="V36" s="22">
        <f t="shared" si="10"/>
        <v>0</v>
      </c>
      <c r="W36" s="44">
        <f t="shared" si="4"/>
        <v>0</v>
      </c>
      <c r="X36" s="23" t="str">
        <f t="shared" si="6"/>
        <v>Daniela Navarrete</v>
      </c>
      <c r="Y36" s="23" t="str">
        <f t="shared" si="11"/>
        <v>RPA</v>
      </c>
    </row>
    <row r="37" spans="1:25" ht="18" customHeight="1" thickBot="1">
      <c r="A37" s="58">
        <f t="shared" si="0"/>
        <v>28</v>
      </c>
      <c r="B37" s="151" t="s">
        <v>151</v>
      </c>
      <c r="C37" s="151" t="s">
        <v>172</v>
      </c>
      <c r="D37" s="151"/>
      <c r="E37" s="152"/>
      <c r="F37" s="153">
        <v>824</v>
      </c>
      <c r="G37" s="122"/>
      <c r="H37" s="28"/>
      <c r="I37" s="28"/>
      <c r="J37" s="12"/>
      <c r="K37" s="13">
        <f t="shared" si="3"/>
        <v>0</v>
      </c>
      <c r="L37" s="10"/>
      <c r="M37" s="28"/>
      <c r="N37" s="28"/>
      <c r="O37" s="11"/>
      <c r="P37" s="13">
        <f t="shared" si="1"/>
        <v>0</v>
      </c>
      <c r="Q37" s="10"/>
      <c r="R37" s="53"/>
      <c r="S37" s="53"/>
      <c r="T37" s="11"/>
      <c r="U37" s="44">
        <f t="shared" si="9"/>
        <v>0</v>
      </c>
      <c r="V37" s="22">
        <f t="shared" si="10"/>
        <v>0</v>
      </c>
      <c r="W37" s="44">
        <f t="shared" si="4"/>
        <v>0</v>
      </c>
      <c r="X37" s="23" t="str">
        <f t="shared" si="6"/>
        <v>Nicol Bolañoz</v>
      </c>
      <c r="Y37" s="23" t="str">
        <f t="shared" si="11"/>
        <v>RPA</v>
      </c>
    </row>
    <row r="38" spans="1:25" ht="18" customHeight="1">
      <c r="A38" s="57">
        <f t="shared" si="0"/>
        <v>29</v>
      </c>
      <c r="B38" s="151" t="s">
        <v>212</v>
      </c>
      <c r="C38" s="151" t="s">
        <v>172</v>
      </c>
      <c r="D38" s="151"/>
      <c r="E38" s="152"/>
      <c r="F38" s="153">
        <v>826</v>
      </c>
      <c r="G38" s="122">
        <v>21</v>
      </c>
      <c r="H38" s="28"/>
      <c r="I38" s="28"/>
      <c r="J38" s="12"/>
      <c r="K38" s="13">
        <f t="shared" si="3"/>
        <v>19</v>
      </c>
      <c r="L38" s="10">
        <v>26</v>
      </c>
      <c r="M38" s="28"/>
      <c r="N38" s="28"/>
      <c r="O38" s="12"/>
      <c r="P38" s="13">
        <f t="shared" si="1"/>
        <v>14</v>
      </c>
      <c r="Q38" s="10">
        <v>14</v>
      </c>
      <c r="R38" s="53"/>
      <c r="S38" s="53"/>
      <c r="T38" s="11"/>
      <c r="U38" s="44">
        <f t="shared" si="9"/>
        <v>26</v>
      </c>
      <c r="V38" s="22">
        <f t="shared" si="10"/>
        <v>59</v>
      </c>
      <c r="W38" s="44">
        <f t="shared" si="4"/>
        <v>21</v>
      </c>
      <c r="X38" s="23" t="str">
        <f t="shared" si="6"/>
        <v>Valentina Lizama</v>
      </c>
      <c r="Y38" s="23" t="str">
        <f t="shared" si="11"/>
        <v>RPA</v>
      </c>
    </row>
    <row r="39" spans="1:25" ht="18" customHeight="1">
      <c r="A39" s="58">
        <f t="shared" si="0"/>
        <v>30</v>
      </c>
      <c r="B39" s="151" t="s">
        <v>128</v>
      </c>
      <c r="C39" s="151" t="s">
        <v>172</v>
      </c>
      <c r="D39" s="151"/>
      <c r="E39" s="152"/>
      <c r="F39" s="153">
        <v>828</v>
      </c>
      <c r="G39" s="22">
        <v>5</v>
      </c>
      <c r="H39" s="28"/>
      <c r="I39" s="28"/>
      <c r="J39" s="12"/>
      <c r="K39" s="13">
        <f t="shared" si="3"/>
        <v>35</v>
      </c>
      <c r="L39" s="10">
        <v>4</v>
      </c>
      <c r="M39" s="28"/>
      <c r="N39" s="28"/>
      <c r="O39" s="12"/>
      <c r="P39" s="13">
        <f t="shared" si="1"/>
        <v>36</v>
      </c>
      <c r="Q39" s="10">
        <v>13</v>
      </c>
      <c r="R39" s="53"/>
      <c r="S39" s="53"/>
      <c r="T39" s="11"/>
      <c r="U39" s="44">
        <f t="shared" si="9"/>
        <v>27</v>
      </c>
      <c r="V39" s="22">
        <f t="shared" si="10"/>
        <v>98</v>
      </c>
      <c r="W39" s="44">
        <f t="shared" si="4"/>
        <v>3</v>
      </c>
      <c r="X39" s="23" t="str">
        <f t="shared" si="6"/>
        <v>Martina Gonzalez</v>
      </c>
      <c r="Y39" s="23" t="str">
        <f t="shared" si="11"/>
        <v>RPA</v>
      </c>
    </row>
    <row r="40" spans="1:25" ht="18" customHeight="1">
      <c r="A40" s="58">
        <f t="shared" si="0"/>
        <v>31</v>
      </c>
      <c r="B40" s="151" t="s">
        <v>129</v>
      </c>
      <c r="C40" s="151" t="s">
        <v>172</v>
      </c>
      <c r="D40" s="151"/>
      <c r="E40" s="152"/>
      <c r="F40" s="153">
        <v>829</v>
      </c>
      <c r="G40" s="22">
        <v>9</v>
      </c>
      <c r="H40" s="28"/>
      <c r="I40" s="28"/>
      <c r="J40" s="12"/>
      <c r="K40" s="13">
        <f t="shared" si="3"/>
        <v>31</v>
      </c>
      <c r="L40" s="10">
        <v>7</v>
      </c>
      <c r="M40" s="28"/>
      <c r="N40" s="28"/>
      <c r="O40" s="12"/>
      <c r="P40" s="13">
        <f t="shared" si="1"/>
        <v>33</v>
      </c>
      <c r="Q40" s="10">
        <v>5</v>
      </c>
      <c r="R40" s="53"/>
      <c r="S40" s="53"/>
      <c r="T40" s="11"/>
      <c r="U40" s="44">
        <f t="shared" si="9"/>
        <v>35</v>
      </c>
      <c r="V40" s="22">
        <f t="shared" si="10"/>
        <v>99</v>
      </c>
      <c r="W40" s="44">
        <f t="shared" si="4"/>
        <v>2</v>
      </c>
      <c r="X40" s="23" t="str">
        <f t="shared" si="6"/>
        <v>Valentina Soto</v>
      </c>
      <c r="Y40" s="23" t="str">
        <f t="shared" si="11"/>
        <v>RPA</v>
      </c>
    </row>
    <row r="41" spans="1:25" ht="18" customHeight="1" thickBot="1">
      <c r="A41" s="58">
        <f t="shared" si="0"/>
        <v>32</v>
      </c>
      <c r="B41" s="151" t="s">
        <v>213</v>
      </c>
      <c r="C41" s="151" t="s">
        <v>172</v>
      </c>
      <c r="D41" s="151"/>
      <c r="E41" s="152"/>
      <c r="F41" s="153">
        <v>832</v>
      </c>
      <c r="G41" s="122"/>
      <c r="H41" s="28"/>
      <c r="I41" s="28"/>
      <c r="J41" s="12"/>
      <c r="K41" s="13">
        <f t="shared" si="3"/>
        <v>0</v>
      </c>
      <c r="L41" s="10"/>
      <c r="M41" s="28"/>
      <c r="N41" s="28"/>
      <c r="O41" s="12"/>
      <c r="P41" s="13">
        <f t="shared" si="1"/>
        <v>0</v>
      </c>
      <c r="Q41" s="10"/>
      <c r="R41" s="53"/>
      <c r="S41" s="53"/>
      <c r="T41" s="12"/>
      <c r="U41" s="44">
        <f t="shared" si="9"/>
        <v>0</v>
      </c>
      <c r="V41" s="22">
        <f t="shared" si="10"/>
        <v>0</v>
      </c>
      <c r="W41" s="44">
        <f t="shared" si="4"/>
        <v>0</v>
      </c>
      <c r="X41" s="23" t="str">
        <f t="shared" si="6"/>
        <v>Denisse Mella</v>
      </c>
      <c r="Y41" s="23" t="str">
        <f t="shared" si="11"/>
        <v>RPA</v>
      </c>
    </row>
    <row r="42" spans="1:25" ht="18" customHeight="1">
      <c r="A42" s="57">
        <f t="shared" si="0"/>
        <v>33</v>
      </c>
      <c r="B42" s="151" t="s">
        <v>95</v>
      </c>
      <c r="C42" s="151" t="s">
        <v>172</v>
      </c>
      <c r="D42" s="151"/>
      <c r="E42" s="152"/>
      <c r="F42" s="153">
        <v>833</v>
      </c>
      <c r="G42" s="122">
        <v>4</v>
      </c>
      <c r="H42" s="28"/>
      <c r="I42" s="28"/>
      <c r="J42" s="12"/>
      <c r="K42" s="13">
        <f t="shared" si="3"/>
        <v>36</v>
      </c>
      <c r="L42" s="10">
        <v>3</v>
      </c>
      <c r="M42" s="28"/>
      <c r="N42" s="28"/>
      <c r="O42" s="12"/>
      <c r="P42" s="13">
        <f t="shared" si="1"/>
        <v>37</v>
      </c>
      <c r="Q42" s="10">
        <v>9</v>
      </c>
      <c r="R42" s="53"/>
      <c r="S42" s="53"/>
      <c r="T42" s="12"/>
      <c r="U42" s="44">
        <f t="shared" si="9"/>
        <v>31</v>
      </c>
      <c r="V42" s="22">
        <f t="shared" si="10"/>
        <v>104</v>
      </c>
      <c r="W42" s="44">
        <f t="shared" si="4"/>
        <v>1</v>
      </c>
      <c r="X42" s="23" t="str">
        <f t="shared" si="6"/>
        <v>Catalina Cavieres</v>
      </c>
      <c r="Y42" s="23" t="str">
        <f t="shared" si="11"/>
        <v>RPA</v>
      </c>
    </row>
    <row r="43" spans="1:25" ht="18" customHeight="1">
      <c r="A43" s="58">
        <f t="shared" si="0"/>
        <v>34</v>
      </c>
      <c r="B43" s="151" t="s">
        <v>292</v>
      </c>
      <c r="C43" s="151" t="s">
        <v>172</v>
      </c>
      <c r="D43" s="151"/>
      <c r="E43" s="152"/>
      <c r="F43" s="153">
        <v>836</v>
      </c>
      <c r="G43" s="122">
        <v>14</v>
      </c>
      <c r="H43" s="28"/>
      <c r="I43" s="28"/>
      <c r="J43" s="12"/>
      <c r="K43" s="13">
        <f t="shared" si="3"/>
        <v>26</v>
      </c>
      <c r="L43" s="10">
        <v>16</v>
      </c>
      <c r="M43" s="28"/>
      <c r="N43" s="28"/>
      <c r="O43" s="12"/>
      <c r="P43" s="13">
        <f t="shared" si="1"/>
        <v>24</v>
      </c>
      <c r="Q43" s="10">
        <v>15</v>
      </c>
      <c r="R43" s="53"/>
      <c r="S43" s="53"/>
      <c r="T43" s="12"/>
      <c r="U43" s="44">
        <f t="shared" si="9"/>
        <v>25</v>
      </c>
      <c r="V43" s="22">
        <f t="shared" si="10"/>
        <v>75</v>
      </c>
      <c r="W43" s="44">
        <f t="shared" si="4"/>
        <v>12</v>
      </c>
      <c r="X43" s="23" t="str">
        <f t="shared" si="6"/>
        <v>Alisson Barrera</v>
      </c>
      <c r="Y43" s="23" t="str">
        <f t="shared" si="11"/>
        <v>RPA</v>
      </c>
    </row>
    <row r="44" spans="1:23" ht="18" customHeight="1">
      <c r="A44" s="58">
        <f t="shared" si="0"/>
        <v>35</v>
      </c>
      <c r="B44" s="151" t="s">
        <v>355</v>
      </c>
      <c r="C44" s="151" t="s">
        <v>356</v>
      </c>
      <c r="D44" s="151"/>
      <c r="E44" s="152"/>
      <c r="F44" s="153">
        <v>908</v>
      </c>
      <c r="G44" s="122">
        <v>29</v>
      </c>
      <c r="H44" s="28"/>
      <c r="I44" s="28"/>
      <c r="J44" s="12"/>
      <c r="K44" s="13">
        <f t="shared" si="3"/>
        <v>11</v>
      </c>
      <c r="L44" s="10">
        <v>26</v>
      </c>
      <c r="M44" s="28"/>
      <c r="N44" s="28"/>
      <c r="O44" s="12"/>
      <c r="P44" s="13">
        <f t="shared" si="1"/>
        <v>14</v>
      </c>
      <c r="Q44" s="10">
        <v>27</v>
      </c>
      <c r="R44" s="53"/>
      <c r="S44" s="53"/>
      <c r="T44" s="12"/>
      <c r="U44" s="44">
        <f t="shared" si="9"/>
        <v>13</v>
      </c>
      <c r="V44" s="22">
        <f t="shared" si="10"/>
        <v>38</v>
      </c>
      <c r="W44" s="44">
        <f t="shared" si="4"/>
        <v>31</v>
      </c>
    </row>
    <row r="45" spans="1:23" ht="18" customHeight="1">
      <c r="A45" s="58">
        <f t="shared" si="0"/>
        <v>36</v>
      </c>
      <c r="B45" s="151" t="s">
        <v>219</v>
      </c>
      <c r="C45" s="151" t="s">
        <v>98</v>
      </c>
      <c r="D45" s="151"/>
      <c r="E45" s="152"/>
      <c r="F45" s="153">
        <v>939</v>
      </c>
      <c r="G45" s="22">
        <v>23</v>
      </c>
      <c r="H45" s="28"/>
      <c r="I45" s="28"/>
      <c r="J45" s="12"/>
      <c r="K45" s="13">
        <f t="shared" si="3"/>
        <v>17</v>
      </c>
      <c r="L45" s="10">
        <v>15</v>
      </c>
      <c r="M45" s="28"/>
      <c r="N45" s="28"/>
      <c r="O45" s="12"/>
      <c r="P45" s="13">
        <f t="shared" si="1"/>
        <v>25</v>
      </c>
      <c r="Q45" s="10">
        <v>19</v>
      </c>
      <c r="R45" s="53"/>
      <c r="S45" s="53"/>
      <c r="T45" s="12"/>
      <c r="U45" s="44">
        <f t="shared" si="9"/>
        <v>21</v>
      </c>
      <c r="V45" s="22">
        <f>K45+P45+U45</f>
        <v>63</v>
      </c>
      <c r="W45" s="44">
        <f>IF(V45=0,0,RANK(V45,$V$10:$V$49,0))</f>
        <v>19</v>
      </c>
    </row>
    <row r="46" spans="1:23" ht="18" customHeight="1">
      <c r="A46" s="58">
        <f t="shared" si="0"/>
        <v>37</v>
      </c>
      <c r="B46" s="157" t="s">
        <v>289</v>
      </c>
      <c r="C46" s="157" t="s">
        <v>137</v>
      </c>
      <c r="D46" s="157"/>
      <c r="E46" s="167"/>
      <c r="F46" s="159">
        <v>960</v>
      </c>
      <c r="G46" s="22"/>
      <c r="H46" s="28"/>
      <c r="I46" s="28"/>
      <c r="J46" s="12"/>
      <c r="K46" s="13">
        <f t="shared" si="3"/>
        <v>0</v>
      </c>
      <c r="L46" s="10"/>
      <c r="M46" s="28"/>
      <c r="N46" s="28"/>
      <c r="O46" s="12"/>
      <c r="P46" s="13">
        <f t="shared" si="1"/>
        <v>0</v>
      </c>
      <c r="Q46" s="10">
        <v>16</v>
      </c>
      <c r="R46" s="53"/>
      <c r="S46" s="53"/>
      <c r="T46" s="12"/>
      <c r="U46" s="44">
        <f t="shared" si="9"/>
        <v>24</v>
      </c>
      <c r="V46" s="22">
        <f>K46+P46+U46</f>
        <v>24</v>
      </c>
      <c r="W46" s="44">
        <f>IF(V46=0,0,RANK(V46,$V$10:$V$49,0))</f>
        <v>32</v>
      </c>
    </row>
    <row r="47" spans="1:23" ht="18" customHeight="1">
      <c r="A47" s="58">
        <f t="shared" si="0"/>
        <v>38</v>
      </c>
      <c r="B47" s="157" t="s">
        <v>215</v>
      </c>
      <c r="C47" s="157" t="s">
        <v>137</v>
      </c>
      <c r="D47" s="157"/>
      <c r="E47" s="167"/>
      <c r="F47" s="159">
        <v>966</v>
      </c>
      <c r="G47" s="22">
        <v>11</v>
      </c>
      <c r="H47" s="28"/>
      <c r="I47" s="28"/>
      <c r="J47" s="12"/>
      <c r="K47" s="13">
        <f t="shared" si="3"/>
        <v>29</v>
      </c>
      <c r="L47" s="10">
        <v>6</v>
      </c>
      <c r="M47" s="28"/>
      <c r="N47" s="28"/>
      <c r="O47" s="12"/>
      <c r="P47" s="13">
        <f t="shared" si="1"/>
        <v>34</v>
      </c>
      <c r="Q47" s="10">
        <v>6</v>
      </c>
      <c r="R47" s="53"/>
      <c r="S47" s="53"/>
      <c r="T47" s="12"/>
      <c r="U47" s="44">
        <f t="shared" si="9"/>
        <v>34</v>
      </c>
      <c r="V47" s="22">
        <f>K47+P47+U47</f>
        <v>97</v>
      </c>
      <c r="W47" s="44">
        <f>IF(V47=0,0,RANK(V47,$V$10:$V$49,0))</f>
        <v>4</v>
      </c>
    </row>
    <row r="48" spans="1:23" ht="18" customHeight="1">
      <c r="A48" s="58">
        <f t="shared" si="0"/>
        <v>39</v>
      </c>
      <c r="B48" s="157" t="s">
        <v>220</v>
      </c>
      <c r="C48" s="157" t="s">
        <v>77</v>
      </c>
      <c r="D48" s="157"/>
      <c r="E48" s="167"/>
      <c r="F48" s="159">
        <v>983</v>
      </c>
      <c r="G48" s="22">
        <v>15</v>
      </c>
      <c r="H48" s="28"/>
      <c r="I48" s="28"/>
      <c r="J48" s="12"/>
      <c r="K48" s="13">
        <f t="shared" si="3"/>
        <v>25</v>
      </c>
      <c r="L48" s="10">
        <v>20</v>
      </c>
      <c r="M48" s="28"/>
      <c r="N48" s="28"/>
      <c r="O48" s="12"/>
      <c r="P48" s="13">
        <f t="shared" si="1"/>
        <v>20</v>
      </c>
      <c r="Q48" s="10"/>
      <c r="R48" s="53"/>
      <c r="S48" s="53"/>
      <c r="T48" s="12"/>
      <c r="U48" s="44"/>
      <c r="V48" s="22">
        <f>K48+P48+U48</f>
        <v>45</v>
      </c>
      <c r="W48" s="44">
        <f>IF(V48=0,0,RANK(V48,$V$10:$V$49,0))</f>
        <v>26</v>
      </c>
    </row>
    <row r="49" spans="1:25" ht="21.75" customHeight="1" thickBot="1">
      <c r="A49" s="54">
        <f>IF(B49&gt;0,A45+1,"")</f>
      </c>
      <c r="B49" s="59"/>
      <c r="C49" s="59"/>
      <c r="D49" s="59"/>
      <c r="E49" s="82"/>
      <c r="F49" s="61"/>
      <c r="G49" s="22"/>
      <c r="H49" s="28"/>
      <c r="I49" s="28"/>
      <c r="J49" s="12"/>
      <c r="K49" s="13">
        <f>IF(G49=0,0,$F$7+1-G49)</f>
        <v>0</v>
      </c>
      <c r="L49" s="10"/>
      <c r="M49" s="28"/>
      <c r="N49" s="28"/>
      <c r="O49" s="12"/>
      <c r="P49" s="13">
        <f t="shared" si="1"/>
        <v>0</v>
      </c>
      <c r="Q49" s="10"/>
      <c r="R49" s="53"/>
      <c r="S49" s="53"/>
      <c r="T49" s="12"/>
      <c r="U49" s="44">
        <f t="shared" si="9"/>
        <v>0</v>
      </c>
      <c r="V49" s="22">
        <f>K49+P49+U49</f>
        <v>0</v>
      </c>
      <c r="W49" s="44">
        <f>IF(V49=0,0,RANK(V49,$V$10:$V$49,0))</f>
        <v>0</v>
      </c>
      <c r="X49" s="23">
        <f>$B49</f>
        <v>0</v>
      </c>
      <c r="Y49" s="23">
        <f>$C49</f>
        <v>0</v>
      </c>
    </row>
    <row r="50" spans="7:23" ht="12.75">
      <c r="G50" s="30"/>
      <c r="J50" s="28"/>
      <c r="K50" s="85"/>
      <c r="L50" s="95"/>
      <c r="O50" s="28"/>
      <c r="P50" s="28"/>
      <c r="Q50" s="30"/>
      <c r="T50" s="28"/>
      <c r="U50" s="85"/>
      <c r="V50" s="28"/>
      <c r="W50" s="28"/>
    </row>
    <row r="51" spans="2:23" ht="12.75">
      <c r="B51" s="23" t="s">
        <v>5</v>
      </c>
      <c r="G51" s="27"/>
      <c r="J51" s="28"/>
      <c r="K51" s="85"/>
      <c r="L51" s="28"/>
      <c r="O51" s="28"/>
      <c r="P51" s="28"/>
      <c r="Q51" s="46"/>
      <c r="R51" s="47"/>
      <c r="S51" s="47"/>
      <c r="T51" s="48"/>
      <c r="U51" s="85"/>
      <c r="V51" s="28"/>
      <c r="W51" s="28"/>
    </row>
    <row r="52" spans="7:23" ht="12.75">
      <c r="G52" s="27"/>
      <c r="J52" s="28"/>
      <c r="K52" s="85"/>
      <c r="L52" s="28"/>
      <c r="O52" s="28"/>
      <c r="P52" s="28"/>
      <c r="Q52" s="30"/>
      <c r="T52" s="28"/>
      <c r="U52" s="85"/>
      <c r="V52" s="28"/>
      <c r="W52" s="28"/>
    </row>
    <row r="53" spans="2:23" ht="13.5" thickBot="1">
      <c r="B53" s="23" t="s">
        <v>6</v>
      </c>
      <c r="G53" s="86"/>
      <c r="J53" s="33"/>
      <c r="K53" s="87"/>
      <c r="L53" s="33"/>
      <c r="O53" s="33"/>
      <c r="P53" s="33"/>
      <c r="Q53" s="86"/>
      <c r="T53" s="33"/>
      <c r="U53" s="87"/>
      <c r="V53" s="28"/>
      <c r="W53" s="28"/>
    </row>
    <row r="54" spans="22:23" ht="12.75">
      <c r="V54" s="28"/>
      <c r="W54" s="28"/>
    </row>
  </sheetData>
  <sheetProtection/>
  <mergeCells count="8">
    <mergeCell ref="A2:Q2"/>
    <mergeCell ref="A3:Q3"/>
    <mergeCell ref="T7:U7"/>
    <mergeCell ref="G8:K8"/>
    <mergeCell ref="L8:P8"/>
    <mergeCell ref="Q8:U8"/>
    <mergeCell ref="J7:K7"/>
    <mergeCell ref="O7:P7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1"/>
  <sheetViews>
    <sheetView showZeros="0" zoomScaleSheetLayoutView="100" zoomScalePageLayoutView="0" workbookViewId="0" topLeftCell="A10">
      <selection activeCell="K12" sqref="K12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3.57421875" style="23" hidden="1" customWidth="1"/>
    <col min="6" max="7" width="9.140625" style="23" customWidth="1"/>
    <col min="8" max="9" width="0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3" width="9.140625" style="23" customWidth="1"/>
    <col min="24" max="25" width="0" style="23" hidden="1" customWidth="1"/>
    <col min="26" max="16384" width="9.140625" style="23" customWidth="1"/>
  </cols>
  <sheetData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5" ht="15">
      <c r="A5" s="72" t="s">
        <v>14</v>
      </c>
    </row>
    <row r="6" ht="15.75" thickBot="1">
      <c r="A6" s="72"/>
    </row>
    <row r="7" spans="3:21" ht="13.5" thickBot="1">
      <c r="C7" s="73" t="s">
        <v>8</v>
      </c>
      <c r="D7" s="74"/>
      <c r="E7" s="74"/>
      <c r="F7" s="146">
        <f>COUNTA(B10:B26)</f>
        <v>15</v>
      </c>
      <c r="G7" s="73" t="s">
        <v>12</v>
      </c>
      <c r="H7" s="26"/>
      <c r="I7" s="26"/>
      <c r="J7" s="186"/>
      <c r="K7" s="187"/>
      <c r="L7" s="73" t="s">
        <v>12</v>
      </c>
      <c r="M7" s="26"/>
      <c r="N7" s="26"/>
      <c r="O7" s="176"/>
      <c r="P7" s="177"/>
      <c r="Q7" s="73" t="s">
        <v>12</v>
      </c>
      <c r="T7" s="176"/>
      <c r="U7" s="177"/>
    </row>
    <row r="8" spans="7:23" ht="29.25" customHeight="1" thickBot="1">
      <c r="G8" s="181" t="s">
        <v>388</v>
      </c>
      <c r="H8" s="182"/>
      <c r="I8" s="182"/>
      <c r="J8" s="182"/>
      <c r="K8" s="183"/>
      <c r="L8" s="184" t="s">
        <v>393</v>
      </c>
      <c r="M8" s="184"/>
      <c r="N8" s="184"/>
      <c r="O8" s="184"/>
      <c r="P8" s="185"/>
      <c r="Q8" s="184" t="s">
        <v>394</v>
      </c>
      <c r="R8" s="184"/>
      <c r="S8" s="184"/>
      <c r="T8" s="184"/>
      <c r="U8" s="185"/>
      <c r="V8" s="28"/>
      <c r="W8" s="28"/>
    </row>
    <row r="9" spans="1:27" s="69" customFormat="1" ht="13.5" thickBot="1">
      <c r="A9" s="75"/>
      <c r="B9" s="76" t="s">
        <v>0</v>
      </c>
      <c r="C9" s="77" t="s">
        <v>19</v>
      </c>
      <c r="D9" s="78"/>
      <c r="E9" s="78" t="s">
        <v>38</v>
      </c>
      <c r="F9" s="78" t="s">
        <v>1</v>
      </c>
      <c r="G9" s="88" t="s">
        <v>2</v>
      </c>
      <c r="H9" s="75"/>
      <c r="I9" s="75"/>
      <c r="J9" s="89" t="s">
        <v>3</v>
      </c>
      <c r="K9" s="91" t="s">
        <v>4</v>
      </c>
      <c r="L9" s="88" t="s">
        <v>2</v>
      </c>
      <c r="M9" s="75"/>
      <c r="N9" s="75"/>
      <c r="O9" s="89" t="s">
        <v>3</v>
      </c>
      <c r="P9" s="91" t="s">
        <v>4</v>
      </c>
      <c r="Q9" s="88" t="s">
        <v>2</v>
      </c>
      <c r="T9" s="89" t="s">
        <v>3</v>
      </c>
      <c r="U9" s="91" t="s">
        <v>4</v>
      </c>
      <c r="V9" s="76" t="s">
        <v>7</v>
      </c>
      <c r="W9" s="79" t="s">
        <v>2</v>
      </c>
      <c r="AA9" s="23"/>
    </row>
    <row r="10" spans="1:25" ht="20.25" customHeight="1">
      <c r="A10" s="57">
        <f aca="true" t="shared" si="0" ref="A10:A24">IF(B10&gt;0,A9+1,"")</f>
        <v>1</v>
      </c>
      <c r="B10" s="106" t="s">
        <v>199</v>
      </c>
      <c r="C10" s="106" t="s">
        <v>21</v>
      </c>
      <c r="D10" s="106"/>
      <c r="E10" s="107"/>
      <c r="F10" s="162">
        <v>47</v>
      </c>
      <c r="G10" s="10"/>
      <c r="H10" s="53"/>
      <c r="I10" s="53"/>
      <c r="J10" s="39"/>
      <c r="K10" s="44">
        <f aca="true" t="shared" si="1" ref="K10:K18">IF(G10=0,0,$F$7+1-G10)</f>
        <v>0</v>
      </c>
      <c r="L10" s="10"/>
      <c r="M10" s="26"/>
      <c r="N10" s="26"/>
      <c r="O10" s="20"/>
      <c r="P10" s="56">
        <f aca="true" t="shared" si="2" ref="P10:P18">IF(L10=0,0,$F$7+1-L10)</f>
        <v>0</v>
      </c>
      <c r="Q10" s="19"/>
      <c r="R10" s="55"/>
      <c r="S10" s="55"/>
      <c r="T10" s="20"/>
      <c r="U10" s="52">
        <f aca="true" t="shared" si="3" ref="U10:U18">IF(Q10=0,0,$F$7+1-Q10)</f>
        <v>0</v>
      </c>
      <c r="V10" s="126">
        <f>K10+P10+U10</f>
        <v>0</v>
      </c>
      <c r="W10" s="38">
        <f>IF(V10=0,0,RANK(V10,$V$10:$V$26,0))</f>
        <v>0</v>
      </c>
      <c r="X10" s="23" t="str">
        <f aca="true" t="shared" si="4" ref="X10:X24">$B10</f>
        <v>Franco Ibarra</v>
      </c>
      <c r="Y10" s="23" t="str">
        <f aca="true" t="shared" si="5" ref="Y10:Y24">$C10</f>
        <v>Universitario</v>
      </c>
    </row>
    <row r="11" spans="1:25" ht="20.25" customHeight="1">
      <c r="A11" s="58">
        <f t="shared" si="0"/>
        <v>2</v>
      </c>
      <c r="B11" s="151" t="s">
        <v>134</v>
      </c>
      <c r="C11" s="151" t="s">
        <v>90</v>
      </c>
      <c r="D11" s="151"/>
      <c r="E11" s="152"/>
      <c r="F11" s="164">
        <v>115</v>
      </c>
      <c r="G11" s="10">
        <v>6</v>
      </c>
      <c r="H11" s="53"/>
      <c r="I11" s="53"/>
      <c r="J11" s="39"/>
      <c r="K11" s="44">
        <f t="shared" si="1"/>
        <v>10</v>
      </c>
      <c r="L11" s="10">
        <v>6</v>
      </c>
      <c r="M11" s="28"/>
      <c r="N11" s="28"/>
      <c r="O11" s="12"/>
      <c r="P11" s="97">
        <f t="shared" si="2"/>
        <v>10</v>
      </c>
      <c r="Q11" s="10">
        <v>9</v>
      </c>
      <c r="R11" s="53"/>
      <c r="S11" s="53"/>
      <c r="T11" s="12"/>
      <c r="U11" s="44">
        <f t="shared" si="3"/>
        <v>7</v>
      </c>
      <c r="V11" s="126">
        <f>K11+P11+U11</f>
        <v>27</v>
      </c>
      <c r="W11" s="38">
        <f>IF(V11=0,0,RANK(V11,$V$10:$V$26,0))</f>
        <v>7</v>
      </c>
      <c r="X11" s="23" t="str">
        <f t="shared" si="4"/>
        <v>Benjamin Muñoz</v>
      </c>
      <c r="Y11" s="23" t="str">
        <f t="shared" si="5"/>
        <v>Renegados</v>
      </c>
    </row>
    <row r="12" spans="1:25" ht="20.25" customHeight="1">
      <c r="A12" s="58">
        <f t="shared" si="0"/>
        <v>3</v>
      </c>
      <c r="B12" s="151" t="s">
        <v>201</v>
      </c>
      <c r="C12" s="151" t="s">
        <v>26</v>
      </c>
      <c r="D12" s="151"/>
      <c r="E12" s="152"/>
      <c r="F12" s="164">
        <v>132</v>
      </c>
      <c r="G12" s="10">
        <v>4</v>
      </c>
      <c r="H12" s="53"/>
      <c r="I12" s="53"/>
      <c r="J12" s="39"/>
      <c r="K12" s="44">
        <f t="shared" si="1"/>
        <v>12</v>
      </c>
      <c r="L12" s="10">
        <v>1</v>
      </c>
      <c r="M12" s="28"/>
      <c r="N12" s="28"/>
      <c r="O12" s="204" t="s">
        <v>395</v>
      </c>
      <c r="P12" s="97">
        <f t="shared" si="2"/>
        <v>15</v>
      </c>
      <c r="Q12" s="10">
        <v>4</v>
      </c>
      <c r="R12" s="53"/>
      <c r="S12" s="53"/>
      <c r="T12" s="12"/>
      <c r="U12" s="44">
        <f t="shared" si="3"/>
        <v>12</v>
      </c>
      <c r="V12" s="126">
        <f aca="true" t="shared" si="6" ref="V12:V24">K12+P12+U12</f>
        <v>39</v>
      </c>
      <c r="W12" s="38">
        <f aca="true" t="shared" si="7" ref="W12:W24">IF(V12=0,0,RANK(V12,$V$10:$V$26,0))</f>
        <v>3</v>
      </c>
      <c r="X12" s="23" t="str">
        <f t="shared" si="4"/>
        <v>Marcos Ruiz</v>
      </c>
      <c r="Y12" s="23" t="str">
        <f t="shared" si="5"/>
        <v>Escuela Nacional</v>
      </c>
    </row>
    <row r="13" spans="1:25" ht="20.25" customHeight="1">
      <c r="A13" s="58">
        <f t="shared" si="0"/>
        <v>4</v>
      </c>
      <c r="B13" s="151" t="s">
        <v>123</v>
      </c>
      <c r="C13" s="151" t="s">
        <v>26</v>
      </c>
      <c r="D13" s="151"/>
      <c r="E13" s="152"/>
      <c r="F13" s="164">
        <v>139</v>
      </c>
      <c r="G13" s="10">
        <v>1</v>
      </c>
      <c r="H13" s="53"/>
      <c r="I13" s="53"/>
      <c r="J13" s="39" t="s">
        <v>434</v>
      </c>
      <c r="K13" s="44">
        <f t="shared" si="1"/>
        <v>15</v>
      </c>
      <c r="L13" s="10">
        <v>2</v>
      </c>
      <c r="M13" s="28"/>
      <c r="N13" s="28"/>
      <c r="O13" s="12"/>
      <c r="P13" s="97">
        <f t="shared" si="2"/>
        <v>14</v>
      </c>
      <c r="Q13" s="10">
        <v>5</v>
      </c>
      <c r="R13" s="53"/>
      <c r="S13" s="53"/>
      <c r="T13" s="12"/>
      <c r="U13" s="44">
        <f t="shared" si="3"/>
        <v>11</v>
      </c>
      <c r="V13" s="126">
        <f t="shared" si="6"/>
        <v>40</v>
      </c>
      <c r="W13" s="38">
        <f t="shared" si="7"/>
        <v>1</v>
      </c>
      <c r="X13" s="23" t="str">
        <f t="shared" si="4"/>
        <v>Mauricio Muñoz</v>
      </c>
      <c r="Y13" s="23" t="str">
        <f t="shared" si="5"/>
        <v>Escuela Nacional</v>
      </c>
    </row>
    <row r="14" spans="1:25" ht="20.25" customHeight="1">
      <c r="A14" s="58">
        <f t="shared" si="0"/>
        <v>5</v>
      </c>
      <c r="B14" s="151" t="s">
        <v>85</v>
      </c>
      <c r="C14" s="151" t="s">
        <v>23</v>
      </c>
      <c r="D14" s="151"/>
      <c r="E14" s="152"/>
      <c r="F14" s="164">
        <v>204</v>
      </c>
      <c r="G14" s="10">
        <v>2</v>
      </c>
      <c r="H14" s="53"/>
      <c r="I14" s="53"/>
      <c r="J14" s="66"/>
      <c r="K14" s="44">
        <f t="shared" si="1"/>
        <v>14</v>
      </c>
      <c r="L14" s="10">
        <v>5</v>
      </c>
      <c r="M14" s="28"/>
      <c r="N14" s="28"/>
      <c r="O14" s="11"/>
      <c r="P14" s="97">
        <f t="shared" si="2"/>
        <v>11</v>
      </c>
      <c r="Q14" s="10">
        <v>1</v>
      </c>
      <c r="R14" s="53"/>
      <c r="S14" s="53"/>
      <c r="T14" s="12" t="s">
        <v>396</v>
      </c>
      <c r="U14" s="44">
        <f t="shared" si="3"/>
        <v>15</v>
      </c>
      <c r="V14" s="126">
        <f t="shared" si="6"/>
        <v>40</v>
      </c>
      <c r="W14" s="38">
        <f t="shared" si="7"/>
        <v>1</v>
      </c>
      <c r="X14" s="23" t="str">
        <f t="shared" si="4"/>
        <v>Nicolas Albornoz</v>
      </c>
      <c r="Y14" s="23" t="str">
        <f t="shared" si="5"/>
        <v>Leones Rojos</v>
      </c>
    </row>
    <row r="15" spans="1:25" ht="20.25" customHeight="1">
      <c r="A15" s="58">
        <f t="shared" si="0"/>
        <v>6</v>
      </c>
      <c r="B15" s="151" t="s">
        <v>200</v>
      </c>
      <c r="C15" s="151" t="s">
        <v>23</v>
      </c>
      <c r="D15" s="151"/>
      <c r="E15" s="152"/>
      <c r="F15" s="164">
        <v>205</v>
      </c>
      <c r="G15" s="10">
        <v>14</v>
      </c>
      <c r="H15" s="53"/>
      <c r="I15" s="53"/>
      <c r="J15" s="39"/>
      <c r="K15" s="44">
        <f t="shared" si="1"/>
        <v>2</v>
      </c>
      <c r="L15" s="10">
        <v>12</v>
      </c>
      <c r="M15" s="28"/>
      <c r="N15" s="28"/>
      <c r="O15" s="11"/>
      <c r="P15" s="97">
        <f t="shared" si="2"/>
        <v>4</v>
      </c>
      <c r="Q15" s="10">
        <v>12</v>
      </c>
      <c r="R15" s="53"/>
      <c r="S15" s="53"/>
      <c r="T15" s="12"/>
      <c r="U15" s="44">
        <f t="shared" si="3"/>
        <v>4</v>
      </c>
      <c r="V15" s="126">
        <f t="shared" si="6"/>
        <v>10</v>
      </c>
      <c r="W15" s="38">
        <f t="shared" si="7"/>
        <v>13</v>
      </c>
      <c r="X15" s="23" t="str">
        <f t="shared" si="4"/>
        <v>Giorgio Celedon</v>
      </c>
      <c r="Y15" s="23" t="str">
        <f t="shared" si="5"/>
        <v>Leones Rojos</v>
      </c>
    </row>
    <row r="16" spans="1:25" ht="20.25" customHeight="1">
      <c r="A16" s="58">
        <f t="shared" si="0"/>
        <v>7</v>
      </c>
      <c r="B16" s="151" t="s">
        <v>307</v>
      </c>
      <c r="C16" s="151" t="s">
        <v>24</v>
      </c>
      <c r="D16" s="151"/>
      <c r="E16" s="152"/>
      <c r="F16" s="164">
        <v>242</v>
      </c>
      <c r="G16" s="10">
        <v>9</v>
      </c>
      <c r="H16" s="53"/>
      <c r="I16" s="53"/>
      <c r="J16" s="39"/>
      <c r="K16" s="44">
        <f t="shared" si="1"/>
        <v>7</v>
      </c>
      <c r="L16" s="10">
        <v>10</v>
      </c>
      <c r="M16" s="28"/>
      <c r="N16" s="28"/>
      <c r="O16" s="11"/>
      <c r="P16" s="97">
        <f t="shared" si="2"/>
        <v>6</v>
      </c>
      <c r="Q16" s="10">
        <v>6</v>
      </c>
      <c r="R16" s="53"/>
      <c r="S16" s="53"/>
      <c r="T16" s="11"/>
      <c r="U16" s="44">
        <f t="shared" si="3"/>
        <v>10</v>
      </c>
      <c r="V16" s="126">
        <f t="shared" si="6"/>
        <v>23</v>
      </c>
      <c r="W16" s="38">
        <f t="shared" si="7"/>
        <v>8</v>
      </c>
      <c r="X16" s="23" t="str">
        <f t="shared" si="4"/>
        <v>Cristobal Fuentes</v>
      </c>
      <c r="Y16" s="23" t="str">
        <f t="shared" si="5"/>
        <v>Colo Colo</v>
      </c>
    </row>
    <row r="17" spans="1:25" ht="20.25" customHeight="1">
      <c r="A17" s="58">
        <f t="shared" si="0"/>
        <v>8</v>
      </c>
      <c r="B17" s="151" t="s">
        <v>204</v>
      </c>
      <c r="C17" s="151" t="s">
        <v>24</v>
      </c>
      <c r="D17" s="151"/>
      <c r="E17" s="152"/>
      <c r="F17" s="164">
        <v>245</v>
      </c>
      <c r="G17" s="10">
        <v>13</v>
      </c>
      <c r="H17" s="53"/>
      <c r="I17" s="53"/>
      <c r="J17" s="39"/>
      <c r="K17" s="44">
        <f t="shared" si="1"/>
        <v>3</v>
      </c>
      <c r="L17" s="10">
        <v>8</v>
      </c>
      <c r="M17" s="28"/>
      <c r="N17" s="28"/>
      <c r="O17" s="11"/>
      <c r="P17" s="97">
        <f t="shared" si="2"/>
        <v>8</v>
      </c>
      <c r="Q17" s="10">
        <v>11</v>
      </c>
      <c r="R17" s="53"/>
      <c r="S17" s="53"/>
      <c r="T17" s="11"/>
      <c r="U17" s="44">
        <f t="shared" si="3"/>
        <v>5</v>
      </c>
      <c r="V17" s="126">
        <f t="shared" si="6"/>
        <v>16</v>
      </c>
      <c r="W17" s="38">
        <f t="shared" si="7"/>
        <v>11</v>
      </c>
      <c r="X17" s="23" t="str">
        <f t="shared" si="4"/>
        <v>Lucas Caneleo</v>
      </c>
      <c r="Y17" s="23" t="str">
        <f t="shared" si="5"/>
        <v>Colo Colo</v>
      </c>
    </row>
    <row r="18" spans="1:25" ht="20.25" customHeight="1">
      <c r="A18" s="58">
        <f t="shared" si="0"/>
        <v>9</v>
      </c>
      <c r="B18" s="151" t="s">
        <v>205</v>
      </c>
      <c r="C18" s="151" t="s">
        <v>206</v>
      </c>
      <c r="D18" s="151"/>
      <c r="E18" s="152"/>
      <c r="F18" s="164">
        <v>264</v>
      </c>
      <c r="G18" s="10">
        <v>5</v>
      </c>
      <c r="H18" s="53"/>
      <c r="I18" s="53"/>
      <c r="J18" s="39"/>
      <c r="K18" s="44">
        <f t="shared" si="1"/>
        <v>11</v>
      </c>
      <c r="L18" s="10">
        <v>3</v>
      </c>
      <c r="M18" s="28"/>
      <c r="N18" s="28"/>
      <c r="O18" s="11"/>
      <c r="P18" s="97">
        <f t="shared" si="2"/>
        <v>13</v>
      </c>
      <c r="Q18" s="10">
        <v>8</v>
      </c>
      <c r="R18" s="53"/>
      <c r="S18" s="53"/>
      <c r="T18" s="11"/>
      <c r="U18" s="44">
        <f t="shared" si="3"/>
        <v>8</v>
      </c>
      <c r="V18" s="126">
        <f t="shared" si="6"/>
        <v>32</v>
      </c>
      <c r="W18" s="38">
        <f t="shared" si="7"/>
        <v>4</v>
      </c>
      <c r="X18" s="23" t="str">
        <f t="shared" si="4"/>
        <v>Sebastian Lilllo</v>
      </c>
      <c r="Y18" s="23" t="str">
        <f t="shared" si="5"/>
        <v>Booested</v>
      </c>
    </row>
    <row r="19" spans="1:25" ht="20.25" customHeight="1">
      <c r="A19" s="58">
        <f t="shared" si="0"/>
        <v>10</v>
      </c>
      <c r="B19" s="151" t="s">
        <v>324</v>
      </c>
      <c r="C19" s="151" t="s">
        <v>206</v>
      </c>
      <c r="D19" s="151"/>
      <c r="E19" s="152"/>
      <c r="F19" s="164">
        <v>268</v>
      </c>
      <c r="G19" s="10">
        <v>11</v>
      </c>
      <c r="H19" s="53"/>
      <c r="I19" s="53"/>
      <c r="J19" s="39"/>
      <c r="K19" s="44">
        <f aca="true" t="shared" si="8" ref="K19:K24">IF(G19=0,0,$F$7+1-G19)</f>
        <v>5</v>
      </c>
      <c r="L19" s="10">
        <v>7</v>
      </c>
      <c r="M19" s="28"/>
      <c r="N19" s="28"/>
      <c r="O19" s="11"/>
      <c r="P19" s="97">
        <f aca="true" t="shared" si="9" ref="P19:P24">IF(L19=0,0,$F$7+1-L19)</f>
        <v>9</v>
      </c>
      <c r="Q19" s="10">
        <v>10</v>
      </c>
      <c r="R19" s="53"/>
      <c r="S19" s="53"/>
      <c r="T19" s="11"/>
      <c r="U19" s="44">
        <f>IF(Q19=0,0,$F$7+1-Q19)</f>
        <v>6</v>
      </c>
      <c r="V19" s="126">
        <f t="shared" si="6"/>
        <v>20</v>
      </c>
      <c r="W19" s="38">
        <f t="shared" si="7"/>
        <v>10</v>
      </c>
      <c r="X19" s="23" t="str">
        <f t="shared" si="4"/>
        <v>Jhan Ulloa</v>
      </c>
      <c r="Y19" s="23" t="str">
        <f t="shared" si="5"/>
        <v>Booested</v>
      </c>
    </row>
    <row r="20" spans="1:25" ht="20.25" customHeight="1">
      <c r="A20" s="58">
        <f t="shared" si="0"/>
        <v>11</v>
      </c>
      <c r="B20" s="157" t="s">
        <v>203</v>
      </c>
      <c r="C20" s="157" t="s">
        <v>172</v>
      </c>
      <c r="D20" s="157"/>
      <c r="E20" s="167"/>
      <c r="F20" s="168">
        <v>828</v>
      </c>
      <c r="G20" s="24">
        <v>3</v>
      </c>
      <c r="H20" s="100"/>
      <c r="I20" s="100"/>
      <c r="J20" s="128"/>
      <c r="K20" s="102">
        <f t="shared" si="8"/>
        <v>13</v>
      </c>
      <c r="L20" s="24">
        <v>13</v>
      </c>
      <c r="M20" s="28"/>
      <c r="N20" s="28"/>
      <c r="O20" s="25"/>
      <c r="P20" s="125">
        <f t="shared" si="9"/>
        <v>3</v>
      </c>
      <c r="Q20" s="24">
        <v>2</v>
      </c>
      <c r="R20" s="100"/>
      <c r="S20" s="100"/>
      <c r="T20" s="25"/>
      <c r="U20" s="102">
        <f>IF(Q20=0,0,$F$7+1-Q20)</f>
        <v>14</v>
      </c>
      <c r="V20" s="126">
        <f t="shared" si="6"/>
        <v>30</v>
      </c>
      <c r="W20" s="38">
        <f t="shared" si="7"/>
        <v>5</v>
      </c>
      <c r="X20" s="23" t="str">
        <f t="shared" si="4"/>
        <v>Juan Sandoval</v>
      </c>
      <c r="Y20" s="23" t="str">
        <f t="shared" si="5"/>
        <v>RPA</v>
      </c>
    </row>
    <row r="21" spans="1:25" ht="20.25" customHeight="1">
      <c r="A21" s="58">
        <f t="shared" si="0"/>
        <v>12</v>
      </c>
      <c r="B21" s="157" t="s">
        <v>76</v>
      </c>
      <c r="C21" s="157" t="s">
        <v>172</v>
      </c>
      <c r="D21" s="157"/>
      <c r="E21" s="167"/>
      <c r="F21" s="168">
        <v>837</v>
      </c>
      <c r="G21" s="24">
        <v>7</v>
      </c>
      <c r="H21" s="100"/>
      <c r="I21" s="100"/>
      <c r="J21" s="128"/>
      <c r="K21" s="102">
        <f t="shared" si="8"/>
        <v>9</v>
      </c>
      <c r="L21" s="24">
        <v>4</v>
      </c>
      <c r="M21" s="28"/>
      <c r="N21" s="28"/>
      <c r="O21" s="25"/>
      <c r="P21" s="125">
        <f t="shared" si="9"/>
        <v>12</v>
      </c>
      <c r="Q21" s="24">
        <v>7</v>
      </c>
      <c r="R21" s="100"/>
      <c r="S21" s="100"/>
      <c r="T21" s="25"/>
      <c r="U21" s="102">
        <f>IF(Q21=0,0,$F$7+1-Q21)</f>
        <v>9</v>
      </c>
      <c r="V21" s="126">
        <f t="shared" si="6"/>
        <v>30</v>
      </c>
      <c r="W21" s="38">
        <f t="shared" si="7"/>
        <v>5</v>
      </c>
      <c r="X21" s="23" t="str">
        <f t="shared" si="4"/>
        <v>Cristobal Marchant</v>
      </c>
      <c r="Y21" s="23" t="str">
        <f t="shared" si="5"/>
        <v>RPA</v>
      </c>
    </row>
    <row r="22" spans="1:25" ht="20.25" customHeight="1">
      <c r="A22" s="58">
        <f t="shared" si="0"/>
        <v>13</v>
      </c>
      <c r="B22" s="157" t="s">
        <v>202</v>
      </c>
      <c r="C22" s="157" t="s">
        <v>137</v>
      </c>
      <c r="D22" s="157"/>
      <c r="E22" s="167"/>
      <c r="F22" s="168">
        <v>964</v>
      </c>
      <c r="G22" s="24">
        <v>8</v>
      </c>
      <c r="H22" s="100"/>
      <c r="I22" s="100"/>
      <c r="J22" s="128"/>
      <c r="K22" s="102">
        <f t="shared" si="8"/>
        <v>8</v>
      </c>
      <c r="L22" s="24"/>
      <c r="M22" s="28"/>
      <c r="N22" s="28"/>
      <c r="O22" s="25"/>
      <c r="P22" s="125">
        <f t="shared" si="9"/>
        <v>0</v>
      </c>
      <c r="Q22" s="24">
        <v>3</v>
      </c>
      <c r="R22" s="100"/>
      <c r="S22" s="100"/>
      <c r="T22" s="25"/>
      <c r="U22" s="102">
        <f>IF(Q22=0,0,$F$7+1-Q22)</f>
        <v>13</v>
      </c>
      <c r="V22" s="126">
        <f t="shared" si="6"/>
        <v>21</v>
      </c>
      <c r="W22" s="38">
        <f t="shared" si="7"/>
        <v>9</v>
      </c>
      <c r="X22" s="23" t="str">
        <f t="shared" si="4"/>
        <v>Cristofer Ulloa</v>
      </c>
      <c r="Y22" s="23" t="str">
        <f t="shared" si="5"/>
        <v>Puente Alto</v>
      </c>
    </row>
    <row r="23" spans="1:25" ht="20.25" customHeight="1">
      <c r="A23" s="58">
        <f t="shared" si="0"/>
        <v>14</v>
      </c>
      <c r="B23" s="157" t="s">
        <v>334</v>
      </c>
      <c r="C23" s="157" t="s">
        <v>137</v>
      </c>
      <c r="D23" s="157"/>
      <c r="E23" s="167"/>
      <c r="F23" s="168">
        <v>973</v>
      </c>
      <c r="G23" s="24">
        <v>12</v>
      </c>
      <c r="H23" s="100"/>
      <c r="I23" s="100"/>
      <c r="J23" s="128"/>
      <c r="K23" s="102">
        <f t="shared" si="8"/>
        <v>4</v>
      </c>
      <c r="L23" s="24">
        <v>11</v>
      </c>
      <c r="M23" s="28"/>
      <c r="N23" s="28"/>
      <c r="O23" s="25"/>
      <c r="P23" s="125">
        <f t="shared" si="9"/>
        <v>5</v>
      </c>
      <c r="Q23" s="24"/>
      <c r="R23" s="100"/>
      <c r="S23" s="100"/>
      <c r="T23" s="25"/>
      <c r="U23" s="102">
        <f>IF(Q23=0,0,$F$7+1-Q23)</f>
        <v>0</v>
      </c>
      <c r="V23" s="126">
        <f t="shared" si="6"/>
        <v>9</v>
      </c>
      <c r="W23" s="38">
        <f t="shared" si="7"/>
        <v>14</v>
      </c>
      <c r="X23" s="23" t="str">
        <f t="shared" si="4"/>
        <v>Nicolas Vargas</v>
      </c>
      <c r="Y23" s="23" t="str">
        <f t="shared" si="5"/>
        <v>Puente Alto</v>
      </c>
    </row>
    <row r="24" spans="1:25" ht="20.25" customHeight="1">
      <c r="A24" s="58">
        <f t="shared" si="0"/>
        <v>15</v>
      </c>
      <c r="B24" s="157" t="s">
        <v>305</v>
      </c>
      <c r="C24" s="157" t="s">
        <v>77</v>
      </c>
      <c r="D24" s="157"/>
      <c r="E24" s="167"/>
      <c r="F24" s="168">
        <v>990</v>
      </c>
      <c r="G24" s="24">
        <v>10</v>
      </c>
      <c r="H24" s="100"/>
      <c r="I24" s="100"/>
      <c r="J24" s="128"/>
      <c r="K24" s="102">
        <f t="shared" si="8"/>
        <v>6</v>
      </c>
      <c r="L24" s="24">
        <v>9</v>
      </c>
      <c r="M24" s="28"/>
      <c r="N24" s="28"/>
      <c r="O24" s="25"/>
      <c r="P24" s="125">
        <f t="shared" si="9"/>
        <v>7</v>
      </c>
      <c r="Q24" s="24"/>
      <c r="R24" s="100"/>
      <c r="S24" s="100"/>
      <c r="T24" s="25"/>
      <c r="U24" s="102"/>
      <c r="V24" s="126">
        <f t="shared" si="6"/>
        <v>13</v>
      </c>
      <c r="W24" s="38">
        <f t="shared" si="7"/>
        <v>12</v>
      </c>
      <c r="X24" s="23" t="str">
        <f t="shared" si="4"/>
        <v>Matias Vargas</v>
      </c>
      <c r="Y24" s="23" t="str">
        <f t="shared" si="5"/>
        <v>Pintana s/ruedas</v>
      </c>
    </row>
    <row r="25" spans="1:23" ht="20.25" customHeight="1">
      <c r="A25" s="58"/>
      <c r="B25" s="157"/>
      <c r="C25" s="157"/>
      <c r="D25" s="157"/>
      <c r="E25" s="167"/>
      <c r="F25" s="168"/>
      <c r="G25" s="24"/>
      <c r="H25" s="100"/>
      <c r="I25" s="100"/>
      <c r="J25" s="128"/>
      <c r="K25" s="102"/>
      <c r="L25" s="24"/>
      <c r="M25" s="28"/>
      <c r="N25" s="28"/>
      <c r="O25" s="25"/>
      <c r="P25" s="125"/>
      <c r="Q25" s="24"/>
      <c r="R25" s="100"/>
      <c r="S25" s="100"/>
      <c r="T25" s="25"/>
      <c r="U25" s="102"/>
      <c r="V25" s="130"/>
      <c r="W25" s="131"/>
    </row>
    <row r="26" spans="1:25" ht="20.25" customHeight="1" thickBot="1">
      <c r="A26" s="58">
        <f>IF(B26&gt;0,A24+1,"")</f>
      </c>
      <c r="B26" s="59"/>
      <c r="C26" s="59"/>
      <c r="D26" s="59"/>
      <c r="E26" s="82"/>
      <c r="F26" s="60"/>
      <c r="G26" s="24"/>
      <c r="H26" s="100"/>
      <c r="I26" s="100"/>
      <c r="J26" s="101"/>
      <c r="K26" s="102">
        <f>IF(G26=0,0,$F$7+1-G26)</f>
        <v>0</v>
      </c>
      <c r="L26" s="24"/>
      <c r="M26" s="28"/>
      <c r="N26" s="28"/>
      <c r="O26" s="25"/>
      <c r="P26" s="125">
        <f>IF(L26=0,0,$F$7+1-L26)</f>
        <v>0</v>
      </c>
      <c r="Q26" s="32"/>
      <c r="R26" s="92"/>
      <c r="S26" s="92"/>
      <c r="T26" s="21"/>
      <c r="U26" s="98">
        <f>IF(Q26=0,0,$F$7+1-Q26)</f>
        <v>0</v>
      </c>
      <c r="V26" s="127">
        <f>K26+P26+U26</f>
        <v>0</v>
      </c>
      <c r="W26" s="62">
        <f>IF(V26=0,0,RANK(V26,$V$10:$V$26,0))</f>
        <v>0</v>
      </c>
      <c r="X26" s="23">
        <f>$B26</f>
        <v>0</v>
      </c>
      <c r="Y26" s="23">
        <f>$C26</f>
        <v>0</v>
      </c>
    </row>
    <row r="27" spans="7:23" ht="12.75">
      <c r="G27" s="83"/>
      <c r="H27" s="26"/>
      <c r="I27" s="26"/>
      <c r="J27" s="26"/>
      <c r="K27" s="84"/>
      <c r="L27" s="26"/>
      <c r="M27" s="26"/>
      <c r="N27" s="26"/>
      <c r="O27" s="26"/>
      <c r="P27" s="26"/>
      <c r="Q27" s="30"/>
      <c r="R27" s="28"/>
      <c r="S27" s="28"/>
      <c r="T27" s="28"/>
      <c r="U27" s="85"/>
      <c r="V27" s="28"/>
      <c r="W27" s="28"/>
    </row>
    <row r="28" spans="2:23" ht="12.75">
      <c r="B28" s="23" t="s">
        <v>5</v>
      </c>
      <c r="G28" s="30"/>
      <c r="H28" s="28"/>
      <c r="I28" s="28"/>
      <c r="J28" s="28"/>
      <c r="K28" s="85"/>
      <c r="L28" s="28"/>
      <c r="M28" s="28"/>
      <c r="N28" s="28"/>
      <c r="O28" s="28"/>
      <c r="P28" s="28"/>
      <c r="Q28" s="27"/>
      <c r="R28" s="28"/>
      <c r="S28" s="28"/>
      <c r="T28" s="28"/>
      <c r="U28" s="85"/>
      <c r="V28" s="28"/>
      <c r="W28" s="28"/>
    </row>
    <row r="29" spans="7:23" ht="12.75">
      <c r="G29" s="30"/>
      <c r="H29" s="28"/>
      <c r="I29" s="28"/>
      <c r="J29" s="28"/>
      <c r="K29" s="85"/>
      <c r="L29" s="28"/>
      <c r="M29" s="28"/>
      <c r="N29" s="28"/>
      <c r="O29" s="28"/>
      <c r="P29" s="28"/>
      <c r="Q29" s="30"/>
      <c r="R29" s="28"/>
      <c r="S29" s="28"/>
      <c r="T29" s="28"/>
      <c r="U29" s="85"/>
      <c r="V29" s="28"/>
      <c r="W29" s="28"/>
    </row>
    <row r="30" spans="2:23" ht="13.5" thickBot="1">
      <c r="B30" s="23" t="s">
        <v>6</v>
      </c>
      <c r="G30" s="86"/>
      <c r="H30" s="33"/>
      <c r="I30" s="33"/>
      <c r="J30" s="33"/>
      <c r="K30" s="87"/>
      <c r="L30" s="33"/>
      <c r="M30" s="33"/>
      <c r="N30" s="33"/>
      <c r="O30" s="33"/>
      <c r="P30" s="33"/>
      <c r="Q30" s="86"/>
      <c r="R30" s="33"/>
      <c r="S30" s="33"/>
      <c r="T30" s="33"/>
      <c r="U30" s="87"/>
      <c r="V30" s="28"/>
      <c r="W30" s="28"/>
    </row>
    <row r="31" spans="22:23" ht="12.75">
      <c r="V31" s="28"/>
      <c r="W31" s="28"/>
    </row>
  </sheetData>
  <sheetProtection/>
  <mergeCells count="8">
    <mergeCell ref="A2:Q2"/>
    <mergeCell ref="A3:Q3"/>
    <mergeCell ref="T7:U7"/>
    <mergeCell ref="G8:K8"/>
    <mergeCell ref="L8:P8"/>
    <mergeCell ref="Q8:U8"/>
    <mergeCell ref="J7:K7"/>
    <mergeCell ref="O7:P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0"/>
  <sheetViews>
    <sheetView showZeros="0" zoomScaleSheetLayoutView="100" zoomScalePageLayoutView="0" workbookViewId="0" topLeftCell="A4">
      <selection activeCell="T17" sqref="T17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4.421875" style="23" hidden="1" customWidth="1"/>
    <col min="6" max="7" width="9.140625" style="23" customWidth="1"/>
    <col min="8" max="9" width="6.57421875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1" width="9.140625" style="23" customWidth="1"/>
    <col min="22" max="23" width="9.140625" style="103" customWidth="1"/>
    <col min="24" max="25" width="0" style="23" hidden="1" customWidth="1"/>
    <col min="26" max="16384" width="9.140625" style="23" customWidth="1"/>
  </cols>
  <sheetData>
    <row r="2" spans="1:23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V2" s="23"/>
      <c r="W2" s="23"/>
    </row>
    <row r="3" spans="1:23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V3" s="23"/>
      <c r="W3" s="23"/>
    </row>
    <row r="5" ht="15">
      <c r="A5" s="72" t="s">
        <v>15</v>
      </c>
    </row>
    <row r="6" ht="15.75" thickBot="1">
      <c r="A6" s="72"/>
    </row>
    <row r="7" spans="3:21" ht="13.5" thickBot="1">
      <c r="C7" s="73" t="s">
        <v>8</v>
      </c>
      <c r="D7" s="74"/>
      <c r="E7" s="74"/>
      <c r="F7" s="147">
        <v>35</v>
      </c>
      <c r="G7" s="73" t="s">
        <v>12</v>
      </c>
      <c r="H7" s="26"/>
      <c r="I7" s="26"/>
      <c r="J7" s="186"/>
      <c r="K7" s="187"/>
      <c r="L7" s="73" t="s">
        <v>12</v>
      </c>
      <c r="M7" s="26"/>
      <c r="N7" s="26"/>
      <c r="O7" s="176"/>
      <c r="P7" s="177"/>
      <c r="Q7" s="74" t="s">
        <v>12</v>
      </c>
      <c r="T7" s="176"/>
      <c r="U7" s="177"/>
    </row>
    <row r="8" spans="7:23" ht="29.25" customHeight="1" thickBot="1">
      <c r="G8" s="181" t="s">
        <v>372</v>
      </c>
      <c r="H8" s="182"/>
      <c r="I8" s="182"/>
      <c r="J8" s="182"/>
      <c r="K8" s="183"/>
      <c r="L8" s="188" t="s">
        <v>394</v>
      </c>
      <c r="M8" s="184"/>
      <c r="N8" s="184"/>
      <c r="O8" s="184"/>
      <c r="P8" s="185"/>
      <c r="Q8" s="184" t="s">
        <v>379</v>
      </c>
      <c r="R8" s="184"/>
      <c r="S8" s="184"/>
      <c r="T8" s="184"/>
      <c r="U8" s="185"/>
      <c r="V8" s="95"/>
      <c r="W8" s="95"/>
    </row>
    <row r="9" spans="1:27" s="69" customFormat="1" ht="13.5" thickBot="1">
      <c r="A9" s="75"/>
      <c r="B9" s="76" t="s">
        <v>0</v>
      </c>
      <c r="C9" s="77" t="s">
        <v>19</v>
      </c>
      <c r="D9" s="78"/>
      <c r="E9" s="78" t="s">
        <v>38</v>
      </c>
      <c r="F9" s="79" t="s">
        <v>1</v>
      </c>
      <c r="G9" s="88" t="s">
        <v>2</v>
      </c>
      <c r="H9" s="75"/>
      <c r="I9" s="75"/>
      <c r="J9" s="89" t="s">
        <v>3</v>
      </c>
      <c r="K9" s="91" t="s">
        <v>4</v>
      </c>
      <c r="L9" s="88" t="s">
        <v>2</v>
      </c>
      <c r="M9" s="75"/>
      <c r="N9" s="75"/>
      <c r="O9" s="89" t="s">
        <v>3</v>
      </c>
      <c r="P9" s="91" t="s">
        <v>4</v>
      </c>
      <c r="Q9" s="94" t="s">
        <v>2</v>
      </c>
      <c r="T9" s="89" t="s">
        <v>3</v>
      </c>
      <c r="U9" s="90" t="s">
        <v>4</v>
      </c>
      <c r="V9" s="104" t="s">
        <v>7</v>
      </c>
      <c r="W9" s="105" t="s">
        <v>2</v>
      </c>
      <c r="AA9" s="23"/>
    </row>
    <row r="10" spans="1:25" ht="18.75" customHeight="1" thickBot="1">
      <c r="A10" s="53">
        <f aca="true" t="shared" si="0" ref="A10:A28">IF(B10&gt;0,A9+1,"")</f>
        <v>1</v>
      </c>
      <c r="B10" s="154" t="s">
        <v>282</v>
      </c>
      <c r="C10" s="154" t="s">
        <v>21</v>
      </c>
      <c r="D10" s="53"/>
      <c r="E10" s="152"/>
      <c r="F10" s="11">
        <v>51</v>
      </c>
      <c r="G10" s="93">
        <v>21</v>
      </c>
      <c r="H10" s="55"/>
      <c r="I10" s="55"/>
      <c r="J10" s="116"/>
      <c r="K10" s="52">
        <f>IF(G10=0,0,$F$7+1-G10)</f>
        <v>15</v>
      </c>
      <c r="L10" s="19">
        <v>32</v>
      </c>
      <c r="M10" s="55"/>
      <c r="N10" s="55"/>
      <c r="O10" s="20"/>
      <c r="P10" s="52">
        <f>IF(L10=0,0,$F$7+1-L10)</f>
        <v>4</v>
      </c>
      <c r="Q10" s="93" t="s">
        <v>380</v>
      </c>
      <c r="R10" s="55"/>
      <c r="S10" s="55"/>
      <c r="T10" s="20"/>
      <c r="U10" s="56">
        <v>1</v>
      </c>
      <c r="V10" s="49">
        <f>K10+P10+U10</f>
        <v>20</v>
      </c>
      <c r="W10" s="50">
        <f>IF(V10=0,0,RANK(V10,$V$10:$V$44,0))</f>
        <v>26</v>
      </c>
      <c r="X10" s="23" t="str">
        <f>$B10</f>
        <v>Alyson Soto</v>
      </c>
      <c r="Y10" s="23" t="str">
        <f>$C10</f>
        <v>Universitario</v>
      </c>
    </row>
    <row r="11" spans="1:23" ht="18.75" customHeight="1" thickBot="1">
      <c r="A11" s="53">
        <f t="shared" si="0"/>
        <v>2</v>
      </c>
      <c r="B11" s="154" t="s">
        <v>327</v>
      </c>
      <c r="C11" s="154" t="s">
        <v>50</v>
      </c>
      <c r="D11" s="53"/>
      <c r="E11" s="152"/>
      <c r="F11" s="11">
        <v>88</v>
      </c>
      <c r="G11" s="34">
        <v>16</v>
      </c>
      <c r="H11" s="148"/>
      <c r="I11" s="148"/>
      <c r="J11" s="149"/>
      <c r="K11" s="52">
        <f aca="true" t="shared" si="1" ref="K11:K34">IF(G11=0,0,$F$7+1-G11)</f>
        <v>20</v>
      </c>
      <c r="L11" s="8">
        <v>7</v>
      </c>
      <c r="M11" s="148"/>
      <c r="N11" s="148"/>
      <c r="O11" s="9"/>
      <c r="P11" s="52">
        <f aca="true" t="shared" si="2" ref="P11:P34">IF(L11=0,0,$F$7+1-L11)</f>
        <v>29</v>
      </c>
      <c r="Q11" s="34">
        <v>14</v>
      </c>
      <c r="R11" s="148"/>
      <c r="S11" s="148"/>
      <c r="T11" s="9"/>
      <c r="U11" s="52">
        <f aca="true" t="shared" si="3" ref="U11:U34">IF(Q11=0,0,$F$7+1-Q11)</f>
        <v>22</v>
      </c>
      <c r="V11" s="49">
        <f aca="true" t="shared" si="4" ref="V11:V44">K11+P11+U11</f>
        <v>71</v>
      </c>
      <c r="W11" s="50">
        <f aca="true" t="shared" si="5" ref="W11:W44">IF(V11=0,0,RANK(V11,$V$10:$V$44,0))</f>
        <v>9</v>
      </c>
    </row>
    <row r="12" spans="1:25" ht="18.75" customHeight="1" thickBot="1">
      <c r="A12" s="53">
        <f t="shared" si="0"/>
        <v>3</v>
      </c>
      <c r="B12" s="151" t="s">
        <v>187</v>
      </c>
      <c r="C12" s="151" t="s">
        <v>26</v>
      </c>
      <c r="D12" s="151"/>
      <c r="E12" s="152"/>
      <c r="F12" s="152">
        <v>127</v>
      </c>
      <c r="G12" s="122">
        <v>33</v>
      </c>
      <c r="H12" s="53"/>
      <c r="I12" s="53"/>
      <c r="J12" s="39"/>
      <c r="K12" s="52">
        <f t="shared" si="1"/>
        <v>3</v>
      </c>
      <c r="L12" s="10">
        <v>26</v>
      </c>
      <c r="M12" s="53"/>
      <c r="N12" s="53"/>
      <c r="O12" s="12"/>
      <c r="P12" s="52">
        <f t="shared" si="2"/>
        <v>10</v>
      </c>
      <c r="Q12" s="22" t="s">
        <v>380</v>
      </c>
      <c r="R12" s="53"/>
      <c r="S12" s="53"/>
      <c r="T12" s="11"/>
      <c r="U12" s="45">
        <v>1</v>
      </c>
      <c r="V12" s="49">
        <f t="shared" si="4"/>
        <v>14</v>
      </c>
      <c r="W12" s="50">
        <f t="shared" si="5"/>
        <v>32</v>
      </c>
      <c r="X12" s="23" t="str">
        <f aca="true" t="shared" si="6" ref="X12:X27">$B12</f>
        <v>Agustina Morales</v>
      </c>
      <c r="Y12" s="23" t="str">
        <f aca="true" t="shared" si="7" ref="Y12:Y17">$C12</f>
        <v>Escuela Nacional</v>
      </c>
    </row>
    <row r="13" spans="1:25" ht="18.75" customHeight="1" thickBot="1">
      <c r="A13" s="53">
        <f t="shared" si="0"/>
        <v>4</v>
      </c>
      <c r="B13" s="151" t="s">
        <v>106</v>
      </c>
      <c r="C13" s="151" t="s">
        <v>26</v>
      </c>
      <c r="D13" s="151"/>
      <c r="E13" s="152"/>
      <c r="F13" s="152">
        <v>128</v>
      </c>
      <c r="G13" s="22">
        <v>1</v>
      </c>
      <c r="H13" s="53"/>
      <c r="I13" s="53"/>
      <c r="J13" s="205" t="s">
        <v>381</v>
      </c>
      <c r="K13" s="52">
        <f t="shared" si="1"/>
        <v>35</v>
      </c>
      <c r="L13" s="10">
        <v>1</v>
      </c>
      <c r="M13" s="53"/>
      <c r="N13" s="53"/>
      <c r="O13" s="12" t="s">
        <v>382</v>
      </c>
      <c r="P13" s="52">
        <f t="shared" si="2"/>
        <v>35</v>
      </c>
      <c r="Q13" s="22">
        <v>2</v>
      </c>
      <c r="R13" s="53"/>
      <c r="S13" s="53"/>
      <c r="T13" s="11"/>
      <c r="U13" s="52">
        <f t="shared" si="3"/>
        <v>34</v>
      </c>
      <c r="V13" s="49">
        <f t="shared" si="4"/>
        <v>104</v>
      </c>
      <c r="W13" s="50">
        <f t="shared" si="5"/>
        <v>1</v>
      </c>
      <c r="X13" s="23" t="str">
        <f t="shared" si="6"/>
        <v>Martina Naranjo</v>
      </c>
      <c r="Y13" s="23" t="str">
        <f t="shared" si="7"/>
        <v>Escuela Nacional</v>
      </c>
    </row>
    <row r="14" spans="1:25" ht="18.75" customHeight="1" thickBot="1">
      <c r="A14" s="53">
        <f t="shared" si="0"/>
        <v>5</v>
      </c>
      <c r="B14" s="151" t="s">
        <v>97</v>
      </c>
      <c r="C14" s="151" t="s">
        <v>26</v>
      </c>
      <c r="D14" s="151"/>
      <c r="E14" s="152"/>
      <c r="F14" s="152">
        <v>129</v>
      </c>
      <c r="G14" s="22">
        <v>2</v>
      </c>
      <c r="H14" s="53"/>
      <c r="I14" s="53"/>
      <c r="J14" s="39" t="s">
        <v>383</v>
      </c>
      <c r="K14" s="52">
        <f t="shared" si="1"/>
        <v>34</v>
      </c>
      <c r="L14" s="10">
        <v>4</v>
      </c>
      <c r="M14" s="53"/>
      <c r="N14" s="53"/>
      <c r="O14" s="12"/>
      <c r="P14" s="52">
        <f t="shared" si="2"/>
        <v>32</v>
      </c>
      <c r="Q14" s="22">
        <v>1</v>
      </c>
      <c r="R14" s="53"/>
      <c r="S14" s="53"/>
      <c r="T14" s="202" t="s">
        <v>435</v>
      </c>
      <c r="U14" s="52">
        <f t="shared" si="3"/>
        <v>35</v>
      </c>
      <c r="V14" s="49">
        <f t="shared" si="4"/>
        <v>101</v>
      </c>
      <c r="W14" s="50">
        <f t="shared" si="5"/>
        <v>2</v>
      </c>
      <c r="X14" s="23" t="str">
        <f t="shared" si="6"/>
        <v>Javiera Pinochet</v>
      </c>
      <c r="Y14" s="23" t="str">
        <f t="shared" si="7"/>
        <v>Escuela Nacional</v>
      </c>
    </row>
    <row r="15" spans="1:25" ht="18.75" customHeight="1" thickBot="1">
      <c r="A15" s="53">
        <f t="shared" si="0"/>
        <v>6</v>
      </c>
      <c r="B15" s="151" t="s">
        <v>188</v>
      </c>
      <c r="C15" s="151" t="s">
        <v>26</v>
      </c>
      <c r="D15" s="151"/>
      <c r="E15" s="152"/>
      <c r="F15" s="152">
        <v>130</v>
      </c>
      <c r="G15" s="22">
        <v>33</v>
      </c>
      <c r="H15" s="53"/>
      <c r="I15" s="53"/>
      <c r="J15" s="39"/>
      <c r="K15" s="52">
        <f t="shared" si="1"/>
        <v>3</v>
      </c>
      <c r="L15" s="10">
        <v>30</v>
      </c>
      <c r="M15" s="53"/>
      <c r="N15" s="53"/>
      <c r="O15" s="12"/>
      <c r="P15" s="52">
        <f t="shared" si="2"/>
        <v>6</v>
      </c>
      <c r="Q15" s="22" t="s">
        <v>380</v>
      </c>
      <c r="R15" s="53"/>
      <c r="S15" s="53"/>
      <c r="T15" s="11"/>
      <c r="U15" s="52">
        <v>1</v>
      </c>
      <c r="V15" s="49">
        <f t="shared" si="4"/>
        <v>10</v>
      </c>
      <c r="W15" s="50">
        <f t="shared" si="5"/>
        <v>34</v>
      </c>
      <c r="X15" s="23" t="str">
        <f t="shared" si="6"/>
        <v>Sofia Ardiles</v>
      </c>
      <c r="Y15" s="23" t="str">
        <f t="shared" si="7"/>
        <v>Escuela Nacional</v>
      </c>
    </row>
    <row r="16" spans="1:25" ht="18.75" customHeight="1" thickBot="1">
      <c r="A16" s="53">
        <f t="shared" si="0"/>
        <v>7</v>
      </c>
      <c r="B16" s="154" t="s">
        <v>288</v>
      </c>
      <c r="C16" s="154" t="s">
        <v>232</v>
      </c>
      <c r="D16" s="53"/>
      <c r="E16" s="53"/>
      <c r="F16" s="11">
        <v>179</v>
      </c>
      <c r="G16" s="22">
        <v>31</v>
      </c>
      <c r="H16" s="53"/>
      <c r="I16" s="53"/>
      <c r="J16" s="39"/>
      <c r="K16" s="52">
        <f t="shared" si="1"/>
        <v>5</v>
      </c>
      <c r="L16" s="10">
        <v>20</v>
      </c>
      <c r="M16" s="53"/>
      <c r="N16" s="53"/>
      <c r="O16" s="12"/>
      <c r="P16" s="52">
        <f t="shared" si="2"/>
        <v>16</v>
      </c>
      <c r="Q16" s="22" t="s">
        <v>380</v>
      </c>
      <c r="R16" s="53"/>
      <c r="S16" s="53"/>
      <c r="T16" s="12"/>
      <c r="U16" s="52">
        <v>1</v>
      </c>
      <c r="V16" s="49">
        <f t="shared" si="4"/>
        <v>22</v>
      </c>
      <c r="W16" s="50">
        <f t="shared" si="5"/>
        <v>24</v>
      </c>
      <c r="X16" s="23" t="str">
        <f t="shared" si="6"/>
        <v>Shylot Valeria Barrientos</v>
      </c>
      <c r="Y16" s="23" t="str">
        <f t="shared" si="7"/>
        <v>Team Diaz</v>
      </c>
    </row>
    <row r="17" spans="1:25" ht="18.75" customHeight="1" thickBot="1">
      <c r="A17" s="53">
        <f t="shared" si="0"/>
        <v>8</v>
      </c>
      <c r="B17" s="154" t="s">
        <v>286</v>
      </c>
      <c r="C17" s="154" t="s">
        <v>23</v>
      </c>
      <c r="D17" s="53"/>
      <c r="E17" s="53"/>
      <c r="F17" s="11">
        <v>211</v>
      </c>
      <c r="G17" s="22"/>
      <c r="H17" s="53"/>
      <c r="I17" s="53"/>
      <c r="J17" s="39"/>
      <c r="K17" s="52">
        <f t="shared" si="1"/>
        <v>0</v>
      </c>
      <c r="L17" s="10"/>
      <c r="M17" s="53"/>
      <c r="N17" s="53"/>
      <c r="O17" s="12"/>
      <c r="P17" s="52">
        <f t="shared" si="2"/>
        <v>0</v>
      </c>
      <c r="Q17" s="22"/>
      <c r="R17" s="53"/>
      <c r="S17" s="53"/>
      <c r="T17" s="12"/>
      <c r="U17" s="52">
        <f t="shared" si="3"/>
        <v>0</v>
      </c>
      <c r="V17" s="49">
        <f t="shared" si="4"/>
        <v>0</v>
      </c>
      <c r="W17" s="50">
        <f t="shared" si="5"/>
        <v>0</v>
      </c>
      <c r="X17" s="23" t="str">
        <f t="shared" si="6"/>
        <v>Amelia Rivera</v>
      </c>
      <c r="Y17" s="23" t="str">
        <f t="shared" si="7"/>
        <v>Leones Rojos</v>
      </c>
    </row>
    <row r="18" spans="1:24" ht="18.75" customHeight="1" thickBot="1">
      <c r="A18" s="53">
        <f t="shared" si="0"/>
        <v>9</v>
      </c>
      <c r="B18" s="151" t="s">
        <v>309</v>
      </c>
      <c r="C18" s="151" t="s">
        <v>24</v>
      </c>
      <c r="D18" s="151"/>
      <c r="E18" s="152"/>
      <c r="F18" s="152">
        <v>240</v>
      </c>
      <c r="G18" s="22">
        <v>20</v>
      </c>
      <c r="H18" s="53"/>
      <c r="I18" s="53"/>
      <c r="J18" s="39"/>
      <c r="K18" s="52">
        <f t="shared" si="1"/>
        <v>16</v>
      </c>
      <c r="L18" s="10">
        <v>8</v>
      </c>
      <c r="M18" s="53"/>
      <c r="N18" s="53"/>
      <c r="O18" s="12"/>
      <c r="P18" s="52">
        <f t="shared" si="2"/>
        <v>28</v>
      </c>
      <c r="Q18" s="22">
        <v>13</v>
      </c>
      <c r="R18" s="53"/>
      <c r="S18" s="53"/>
      <c r="T18" s="12"/>
      <c r="U18" s="52">
        <f t="shared" si="3"/>
        <v>23</v>
      </c>
      <c r="V18" s="49">
        <f t="shared" si="4"/>
        <v>67</v>
      </c>
      <c r="W18" s="50">
        <f t="shared" si="5"/>
        <v>12</v>
      </c>
      <c r="X18" s="23" t="str">
        <f t="shared" si="6"/>
        <v>Florencia Cortes</v>
      </c>
    </row>
    <row r="19" spans="1:25" ht="18.75" customHeight="1" thickBot="1">
      <c r="A19" s="53">
        <f t="shared" si="0"/>
        <v>10</v>
      </c>
      <c r="B19" s="151" t="s">
        <v>160</v>
      </c>
      <c r="C19" s="151" t="s">
        <v>24</v>
      </c>
      <c r="D19" s="151"/>
      <c r="E19" s="152"/>
      <c r="F19" s="152">
        <v>248</v>
      </c>
      <c r="G19" s="22">
        <v>25</v>
      </c>
      <c r="H19" s="53"/>
      <c r="I19" s="53"/>
      <c r="J19" s="39"/>
      <c r="K19" s="52">
        <f t="shared" si="1"/>
        <v>11</v>
      </c>
      <c r="L19" s="10">
        <v>17</v>
      </c>
      <c r="M19" s="53"/>
      <c r="N19" s="53"/>
      <c r="O19" s="12"/>
      <c r="P19" s="52">
        <f t="shared" si="2"/>
        <v>19</v>
      </c>
      <c r="Q19" s="22" t="s">
        <v>380</v>
      </c>
      <c r="R19" s="53"/>
      <c r="S19" s="53"/>
      <c r="T19" s="12"/>
      <c r="U19" s="52">
        <v>1</v>
      </c>
      <c r="V19" s="49">
        <f t="shared" si="4"/>
        <v>31</v>
      </c>
      <c r="W19" s="50">
        <f t="shared" si="5"/>
        <v>22</v>
      </c>
      <c r="X19" s="23" t="str">
        <f t="shared" si="6"/>
        <v>Catalina Urra</v>
      </c>
      <c r="Y19" s="23" t="str">
        <f>$C19</f>
        <v>Colo Colo</v>
      </c>
    </row>
    <row r="20" spans="1:24" ht="18.75" customHeight="1" thickBot="1">
      <c r="A20" s="53">
        <f t="shared" si="0"/>
        <v>11</v>
      </c>
      <c r="B20" s="151" t="s">
        <v>308</v>
      </c>
      <c r="C20" s="151" t="s">
        <v>24</v>
      </c>
      <c r="D20" s="151"/>
      <c r="E20" s="152"/>
      <c r="F20" s="152">
        <v>257</v>
      </c>
      <c r="G20" s="22">
        <v>11</v>
      </c>
      <c r="H20" s="53"/>
      <c r="I20" s="53"/>
      <c r="J20" s="39"/>
      <c r="K20" s="52">
        <f t="shared" si="1"/>
        <v>25</v>
      </c>
      <c r="L20" s="10">
        <v>34</v>
      </c>
      <c r="M20" s="53"/>
      <c r="N20" s="53"/>
      <c r="O20" s="12"/>
      <c r="P20" s="52">
        <f t="shared" si="2"/>
        <v>2</v>
      </c>
      <c r="Q20" s="22">
        <v>3</v>
      </c>
      <c r="R20" s="53"/>
      <c r="S20" s="53"/>
      <c r="T20" s="12"/>
      <c r="U20" s="52">
        <f t="shared" si="3"/>
        <v>33</v>
      </c>
      <c r="V20" s="49">
        <f t="shared" si="4"/>
        <v>60</v>
      </c>
      <c r="W20" s="50">
        <f t="shared" si="5"/>
        <v>14</v>
      </c>
      <c r="X20" s="23" t="str">
        <f t="shared" si="6"/>
        <v>Catalina Pasten</v>
      </c>
    </row>
    <row r="21" spans="1:25" ht="18.75" customHeight="1" thickBot="1">
      <c r="A21" s="53">
        <f t="shared" si="0"/>
        <v>12</v>
      </c>
      <c r="B21" s="154" t="s">
        <v>323</v>
      </c>
      <c r="C21" s="154" t="s">
        <v>101</v>
      </c>
      <c r="D21" s="53"/>
      <c r="E21" s="53"/>
      <c r="F21" s="11">
        <v>263</v>
      </c>
      <c r="G21" s="22">
        <v>18</v>
      </c>
      <c r="H21" s="53"/>
      <c r="I21" s="53"/>
      <c r="J21" s="39"/>
      <c r="K21" s="52">
        <f t="shared" si="1"/>
        <v>18</v>
      </c>
      <c r="L21" s="10">
        <v>13</v>
      </c>
      <c r="M21" s="53"/>
      <c r="N21" s="53"/>
      <c r="O21" s="12"/>
      <c r="P21" s="52">
        <f t="shared" si="2"/>
        <v>23</v>
      </c>
      <c r="Q21" s="22">
        <v>8</v>
      </c>
      <c r="R21" s="53"/>
      <c r="S21" s="53"/>
      <c r="T21" s="11"/>
      <c r="U21" s="52">
        <f t="shared" si="3"/>
        <v>28</v>
      </c>
      <c r="V21" s="49">
        <f t="shared" si="4"/>
        <v>69</v>
      </c>
      <c r="W21" s="50">
        <f t="shared" si="5"/>
        <v>10</v>
      </c>
      <c r="X21" s="23" t="str">
        <f t="shared" si="6"/>
        <v>Francisca Poblete</v>
      </c>
      <c r="Y21" s="23" t="str">
        <f>$C21</f>
        <v>Boosted</v>
      </c>
    </row>
    <row r="22" spans="1:25" ht="18.75" customHeight="1" thickBot="1">
      <c r="A22" s="53">
        <f t="shared" si="0"/>
        <v>13</v>
      </c>
      <c r="B22" s="154" t="s">
        <v>197</v>
      </c>
      <c r="C22" s="154" t="s">
        <v>101</v>
      </c>
      <c r="D22" s="53"/>
      <c r="E22" s="53"/>
      <c r="F22" s="11">
        <v>266</v>
      </c>
      <c r="G22" s="22">
        <v>6</v>
      </c>
      <c r="H22" s="53"/>
      <c r="I22" s="53"/>
      <c r="J22" s="39"/>
      <c r="K22" s="52">
        <f t="shared" si="1"/>
        <v>30</v>
      </c>
      <c r="L22" s="10">
        <v>6</v>
      </c>
      <c r="M22" s="53"/>
      <c r="N22" s="53"/>
      <c r="O22" s="12"/>
      <c r="P22" s="52">
        <f t="shared" si="2"/>
        <v>30</v>
      </c>
      <c r="Q22" s="22">
        <v>4</v>
      </c>
      <c r="R22" s="53"/>
      <c r="S22" s="53"/>
      <c r="T22" s="11"/>
      <c r="U22" s="52">
        <f t="shared" si="3"/>
        <v>32</v>
      </c>
      <c r="V22" s="49">
        <f t="shared" si="4"/>
        <v>92</v>
      </c>
      <c r="W22" s="50">
        <f t="shared" si="5"/>
        <v>4</v>
      </c>
      <c r="X22" s="23" t="str">
        <f t="shared" si="6"/>
        <v>Barbara Norambuena</v>
      </c>
      <c r="Y22" s="23" t="str">
        <f>$C22</f>
        <v>Boosted</v>
      </c>
    </row>
    <row r="23" spans="1:25" ht="18.75" customHeight="1" thickBot="1">
      <c r="A23" s="53">
        <f t="shared" si="0"/>
        <v>14</v>
      </c>
      <c r="B23" s="154" t="s">
        <v>198</v>
      </c>
      <c r="C23" s="154" t="s">
        <v>101</v>
      </c>
      <c r="D23" s="53"/>
      <c r="E23" s="53"/>
      <c r="F23" s="11">
        <v>277</v>
      </c>
      <c r="G23" s="22">
        <v>4</v>
      </c>
      <c r="H23" s="53"/>
      <c r="I23" s="53"/>
      <c r="J23" s="39"/>
      <c r="K23" s="52">
        <f t="shared" si="1"/>
        <v>32</v>
      </c>
      <c r="L23" s="10">
        <v>3</v>
      </c>
      <c r="M23" s="53"/>
      <c r="N23" s="53"/>
      <c r="O23" s="12"/>
      <c r="P23" s="52">
        <f t="shared" si="2"/>
        <v>33</v>
      </c>
      <c r="Q23" s="22">
        <v>9</v>
      </c>
      <c r="R23" s="53"/>
      <c r="S23" s="53"/>
      <c r="T23" s="12"/>
      <c r="U23" s="52">
        <f t="shared" si="3"/>
        <v>27</v>
      </c>
      <c r="V23" s="49">
        <f t="shared" si="4"/>
        <v>92</v>
      </c>
      <c r="W23" s="50">
        <f t="shared" si="5"/>
        <v>4</v>
      </c>
      <c r="X23" s="23" t="str">
        <f t="shared" si="6"/>
        <v>Arwen Diaz</v>
      </c>
      <c r="Y23" s="23" t="str">
        <f>$C23</f>
        <v>Boosted</v>
      </c>
    </row>
    <row r="24" spans="1:25" ht="18.75" customHeight="1" thickBot="1">
      <c r="A24" s="53">
        <f t="shared" si="0"/>
        <v>15</v>
      </c>
      <c r="B24" s="154" t="s">
        <v>155</v>
      </c>
      <c r="C24" s="154" t="s">
        <v>340</v>
      </c>
      <c r="D24" s="53"/>
      <c r="E24" s="53"/>
      <c r="F24" s="11">
        <v>372</v>
      </c>
      <c r="G24" s="22">
        <v>24</v>
      </c>
      <c r="H24" s="53"/>
      <c r="I24" s="53"/>
      <c r="J24" s="39"/>
      <c r="K24" s="52">
        <f t="shared" si="1"/>
        <v>12</v>
      </c>
      <c r="L24" s="10">
        <v>25</v>
      </c>
      <c r="M24" s="53"/>
      <c r="N24" s="53"/>
      <c r="O24" s="12"/>
      <c r="P24" s="52">
        <f t="shared" si="2"/>
        <v>11</v>
      </c>
      <c r="Q24" s="22">
        <v>5</v>
      </c>
      <c r="R24" s="53"/>
      <c r="S24" s="53"/>
      <c r="T24" s="11"/>
      <c r="U24" s="52">
        <f t="shared" si="3"/>
        <v>31</v>
      </c>
      <c r="V24" s="49">
        <f t="shared" si="4"/>
        <v>54</v>
      </c>
      <c r="W24" s="50">
        <f t="shared" si="5"/>
        <v>15</v>
      </c>
      <c r="X24" s="23" t="str">
        <f t="shared" si="6"/>
        <v>Martina Otazo</v>
      </c>
      <c r="Y24" s="23" t="str">
        <f>$C24</f>
        <v>El llano</v>
      </c>
    </row>
    <row r="25" spans="1:25" ht="18.75" customHeight="1" thickBot="1">
      <c r="A25" s="53">
        <f t="shared" si="0"/>
        <v>16</v>
      </c>
      <c r="B25" s="154" t="s">
        <v>159</v>
      </c>
      <c r="C25" s="154" t="s">
        <v>195</v>
      </c>
      <c r="D25" s="53"/>
      <c r="E25" s="53"/>
      <c r="F25" s="11">
        <v>380</v>
      </c>
      <c r="G25" s="22">
        <v>26</v>
      </c>
      <c r="H25" s="53"/>
      <c r="I25" s="53"/>
      <c r="J25" s="39"/>
      <c r="K25" s="52">
        <f t="shared" si="1"/>
        <v>10</v>
      </c>
      <c r="L25" s="10">
        <v>27</v>
      </c>
      <c r="M25" s="53"/>
      <c r="N25" s="53"/>
      <c r="O25" s="12"/>
      <c r="P25" s="52">
        <f t="shared" si="2"/>
        <v>9</v>
      </c>
      <c r="Q25" s="22" t="s">
        <v>380</v>
      </c>
      <c r="R25" s="53"/>
      <c r="S25" s="53"/>
      <c r="T25" s="11"/>
      <c r="U25" s="52">
        <v>1</v>
      </c>
      <c r="V25" s="49">
        <f t="shared" si="4"/>
        <v>20</v>
      </c>
      <c r="W25" s="50">
        <f t="shared" si="5"/>
        <v>26</v>
      </c>
      <c r="X25" s="23" t="str">
        <f t="shared" si="6"/>
        <v>Rocio Soto</v>
      </c>
      <c r="Y25" s="23" t="str">
        <f>$C25</f>
        <v>Chitas de Quilicura</v>
      </c>
    </row>
    <row r="26" spans="1:25" ht="18.75" customHeight="1" thickBot="1">
      <c r="A26" s="53">
        <f t="shared" si="0"/>
        <v>17</v>
      </c>
      <c r="B26" s="154" t="s">
        <v>196</v>
      </c>
      <c r="C26" s="154" t="s">
        <v>195</v>
      </c>
      <c r="D26" s="53"/>
      <c r="E26" s="53"/>
      <c r="F26" s="11">
        <v>387</v>
      </c>
      <c r="G26" s="22">
        <v>32</v>
      </c>
      <c r="H26" s="53"/>
      <c r="I26" s="53"/>
      <c r="J26" s="39"/>
      <c r="K26" s="52">
        <f t="shared" si="1"/>
        <v>4</v>
      </c>
      <c r="L26" s="10">
        <v>29</v>
      </c>
      <c r="M26" s="53"/>
      <c r="N26" s="53"/>
      <c r="O26" s="12"/>
      <c r="P26" s="52">
        <f t="shared" si="2"/>
        <v>7</v>
      </c>
      <c r="Q26" s="22" t="s">
        <v>380</v>
      </c>
      <c r="R26" s="53"/>
      <c r="S26" s="53"/>
      <c r="T26" s="11"/>
      <c r="U26" s="52">
        <v>1</v>
      </c>
      <c r="V26" s="49">
        <f t="shared" si="4"/>
        <v>12</v>
      </c>
      <c r="W26" s="50">
        <f t="shared" si="5"/>
        <v>33</v>
      </c>
      <c r="X26" s="23" t="str">
        <f t="shared" si="6"/>
        <v>Sofia Sepulveda</v>
      </c>
      <c r="Y26" s="23" t="e">
        <f>#REF!</f>
        <v>#REF!</v>
      </c>
    </row>
    <row r="27" spans="1:25" ht="18.75" customHeight="1" thickBot="1">
      <c r="A27" s="53">
        <f t="shared" si="0"/>
        <v>18</v>
      </c>
      <c r="B27" s="154" t="s">
        <v>158</v>
      </c>
      <c r="C27" s="154" t="s">
        <v>195</v>
      </c>
      <c r="D27" s="53"/>
      <c r="E27" s="152"/>
      <c r="F27" s="11">
        <v>395</v>
      </c>
      <c r="G27" s="22">
        <v>10</v>
      </c>
      <c r="H27" s="53"/>
      <c r="I27" s="53"/>
      <c r="J27" s="39"/>
      <c r="K27" s="52">
        <f t="shared" si="1"/>
        <v>26</v>
      </c>
      <c r="L27" s="10">
        <v>18</v>
      </c>
      <c r="M27" s="53"/>
      <c r="N27" s="53"/>
      <c r="O27" s="12"/>
      <c r="P27" s="52">
        <f t="shared" si="2"/>
        <v>18</v>
      </c>
      <c r="Q27" s="22">
        <v>11</v>
      </c>
      <c r="R27" s="53"/>
      <c r="S27" s="53"/>
      <c r="T27" s="11"/>
      <c r="U27" s="52">
        <f t="shared" si="3"/>
        <v>25</v>
      </c>
      <c r="V27" s="49">
        <f t="shared" si="4"/>
        <v>69</v>
      </c>
      <c r="W27" s="50">
        <f t="shared" si="5"/>
        <v>10</v>
      </c>
      <c r="X27" s="23" t="str">
        <f t="shared" si="6"/>
        <v>Fernanda Mariqueo</v>
      </c>
      <c r="Y27" s="23" t="str">
        <f>$C27</f>
        <v>Chitas de Quilicura</v>
      </c>
    </row>
    <row r="28" spans="1:23" ht="18.75" customHeight="1" thickBot="1">
      <c r="A28" s="53">
        <f t="shared" si="0"/>
        <v>19</v>
      </c>
      <c r="B28" s="169" t="s">
        <v>285</v>
      </c>
      <c r="C28" s="169" t="s">
        <v>138</v>
      </c>
      <c r="D28" s="53"/>
      <c r="E28" s="53"/>
      <c r="F28" s="11">
        <v>706</v>
      </c>
      <c r="G28" s="22">
        <v>22</v>
      </c>
      <c r="H28" s="53"/>
      <c r="I28" s="53"/>
      <c r="J28" s="39"/>
      <c r="K28" s="52">
        <f t="shared" si="1"/>
        <v>14</v>
      </c>
      <c r="L28" s="10">
        <v>31</v>
      </c>
      <c r="M28" s="53"/>
      <c r="N28" s="53"/>
      <c r="O28" s="12"/>
      <c r="P28" s="52">
        <f t="shared" si="2"/>
        <v>5</v>
      </c>
      <c r="Q28" s="22" t="s">
        <v>380</v>
      </c>
      <c r="R28" s="53"/>
      <c r="S28" s="53"/>
      <c r="T28" s="11"/>
      <c r="U28" s="52">
        <v>1</v>
      </c>
      <c r="V28" s="49">
        <f t="shared" si="4"/>
        <v>20</v>
      </c>
      <c r="W28" s="50">
        <f t="shared" si="5"/>
        <v>26</v>
      </c>
    </row>
    <row r="29" spans="1:23" ht="18.75" customHeight="1" thickBot="1">
      <c r="A29" s="53">
        <f aca="true" t="shared" si="8" ref="A29:A45">IF(B29&gt;0,A28+1,"")</f>
        <v>20</v>
      </c>
      <c r="B29" s="169" t="s">
        <v>284</v>
      </c>
      <c r="C29" s="169" t="s">
        <v>138</v>
      </c>
      <c r="D29" s="53"/>
      <c r="E29" s="53"/>
      <c r="F29" s="11">
        <v>707</v>
      </c>
      <c r="G29" s="22">
        <v>8</v>
      </c>
      <c r="H29" s="53"/>
      <c r="I29" s="53"/>
      <c r="J29" s="39"/>
      <c r="K29" s="52">
        <f t="shared" si="1"/>
        <v>28</v>
      </c>
      <c r="L29" s="10">
        <v>12</v>
      </c>
      <c r="M29" s="53"/>
      <c r="N29" s="53"/>
      <c r="O29" s="12"/>
      <c r="P29" s="52">
        <f t="shared" si="2"/>
        <v>24</v>
      </c>
      <c r="Q29" s="22" t="s">
        <v>380</v>
      </c>
      <c r="R29" s="53"/>
      <c r="S29" s="53"/>
      <c r="T29" s="11"/>
      <c r="U29" s="52">
        <v>1</v>
      </c>
      <c r="V29" s="49">
        <f t="shared" si="4"/>
        <v>53</v>
      </c>
      <c r="W29" s="50">
        <f t="shared" si="5"/>
        <v>16</v>
      </c>
    </row>
    <row r="30" spans="1:25" ht="18.75" customHeight="1" thickBot="1">
      <c r="A30" s="53">
        <f t="shared" si="8"/>
        <v>21</v>
      </c>
      <c r="B30" s="151" t="s">
        <v>154</v>
      </c>
      <c r="C30" s="151" t="s">
        <v>84</v>
      </c>
      <c r="D30" s="151"/>
      <c r="E30" s="152"/>
      <c r="F30" s="152">
        <v>761</v>
      </c>
      <c r="G30" s="22">
        <v>29</v>
      </c>
      <c r="H30" s="53"/>
      <c r="I30" s="53"/>
      <c r="J30" s="39"/>
      <c r="K30" s="52">
        <f t="shared" si="1"/>
        <v>7</v>
      </c>
      <c r="L30" s="10">
        <v>10</v>
      </c>
      <c r="M30" s="53"/>
      <c r="N30" s="53"/>
      <c r="O30" s="12"/>
      <c r="P30" s="52">
        <f t="shared" si="2"/>
        <v>26</v>
      </c>
      <c r="Q30" s="22" t="s">
        <v>380</v>
      </c>
      <c r="R30" s="53"/>
      <c r="S30" s="53"/>
      <c r="T30" s="11"/>
      <c r="U30" s="52">
        <v>1</v>
      </c>
      <c r="V30" s="49">
        <f t="shared" si="4"/>
        <v>34</v>
      </c>
      <c r="W30" s="50">
        <f t="shared" si="5"/>
        <v>20</v>
      </c>
      <c r="X30" s="23" t="str">
        <f aca="true" t="shared" si="9" ref="X30:X43">$B30</f>
        <v>Antonella Henriquez</v>
      </c>
      <c r="Y30" s="23" t="str">
        <f aca="true" t="shared" si="10" ref="Y30:Y42">$C30</f>
        <v>Crescente Errazuriz</v>
      </c>
    </row>
    <row r="31" spans="1:25" ht="18.75" customHeight="1" thickBot="1">
      <c r="A31" s="53">
        <f t="shared" si="8"/>
        <v>22</v>
      </c>
      <c r="B31" s="154" t="s">
        <v>109</v>
      </c>
      <c r="C31" s="53" t="s">
        <v>172</v>
      </c>
      <c r="D31" s="53"/>
      <c r="E31" s="53"/>
      <c r="F31" s="11">
        <v>822</v>
      </c>
      <c r="G31" s="22">
        <v>17</v>
      </c>
      <c r="H31" s="53"/>
      <c r="I31" s="53"/>
      <c r="J31" s="39"/>
      <c r="K31" s="52">
        <f t="shared" si="1"/>
        <v>19</v>
      </c>
      <c r="L31" s="10">
        <v>24</v>
      </c>
      <c r="M31" s="53"/>
      <c r="N31" s="53"/>
      <c r="O31" s="12"/>
      <c r="P31" s="52">
        <f t="shared" si="2"/>
        <v>12</v>
      </c>
      <c r="Q31" s="22" t="s">
        <v>380</v>
      </c>
      <c r="R31" s="53"/>
      <c r="S31" s="53"/>
      <c r="T31" s="11"/>
      <c r="U31" s="52">
        <v>1</v>
      </c>
      <c r="V31" s="49">
        <f t="shared" si="4"/>
        <v>32</v>
      </c>
      <c r="W31" s="50">
        <f t="shared" si="5"/>
        <v>21</v>
      </c>
      <c r="X31" s="23" t="str">
        <f t="shared" si="9"/>
        <v>Fernanda Lara</v>
      </c>
      <c r="Y31" s="23" t="str">
        <f t="shared" si="10"/>
        <v>RPA</v>
      </c>
    </row>
    <row r="32" spans="1:25" ht="18.75" customHeight="1" thickBot="1">
      <c r="A32" s="53">
        <f t="shared" si="8"/>
        <v>23</v>
      </c>
      <c r="B32" s="154" t="s">
        <v>156</v>
      </c>
      <c r="C32" s="53" t="s">
        <v>172</v>
      </c>
      <c r="D32" s="53"/>
      <c r="E32" s="53"/>
      <c r="F32" s="11">
        <v>837</v>
      </c>
      <c r="G32" s="22">
        <v>15</v>
      </c>
      <c r="H32" s="53"/>
      <c r="I32" s="53"/>
      <c r="J32" s="39"/>
      <c r="K32" s="52">
        <f t="shared" si="1"/>
        <v>21</v>
      </c>
      <c r="L32" s="10">
        <v>9</v>
      </c>
      <c r="M32" s="53"/>
      <c r="N32" s="53"/>
      <c r="O32" s="12"/>
      <c r="P32" s="52">
        <f t="shared" si="2"/>
        <v>27</v>
      </c>
      <c r="Q32" s="22" t="s">
        <v>380</v>
      </c>
      <c r="R32" s="53"/>
      <c r="S32" s="53"/>
      <c r="T32" s="11"/>
      <c r="U32" s="52">
        <v>1</v>
      </c>
      <c r="V32" s="49">
        <f t="shared" si="4"/>
        <v>49</v>
      </c>
      <c r="W32" s="50">
        <f t="shared" si="5"/>
        <v>17</v>
      </c>
      <c r="X32" s="23" t="str">
        <f t="shared" si="9"/>
        <v>Valeria Soto</v>
      </c>
      <c r="Y32" s="23" t="str">
        <f t="shared" si="10"/>
        <v>RPA</v>
      </c>
    </row>
    <row r="33" spans="1:25" ht="18.75" customHeight="1" thickBot="1">
      <c r="A33" s="53">
        <f t="shared" si="8"/>
        <v>24</v>
      </c>
      <c r="B33" s="151" t="s">
        <v>279</v>
      </c>
      <c r="C33" s="151" t="s">
        <v>173</v>
      </c>
      <c r="D33" s="151"/>
      <c r="E33" s="152"/>
      <c r="F33" s="152">
        <v>905</v>
      </c>
      <c r="G33" s="22">
        <v>7</v>
      </c>
      <c r="H33" s="53"/>
      <c r="I33" s="53"/>
      <c r="J33" s="39"/>
      <c r="K33" s="52">
        <f t="shared" si="1"/>
        <v>29</v>
      </c>
      <c r="L33" s="10">
        <v>14</v>
      </c>
      <c r="M33" s="53"/>
      <c r="N33" s="53"/>
      <c r="O33" s="12"/>
      <c r="P33" s="52">
        <f t="shared" si="2"/>
        <v>22</v>
      </c>
      <c r="Q33" s="22">
        <v>10</v>
      </c>
      <c r="R33" s="53"/>
      <c r="S33" s="53"/>
      <c r="T33" s="11"/>
      <c r="U33" s="52">
        <f t="shared" si="3"/>
        <v>26</v>
      </c>
      <c r="V33" s="49">
        <f t="shared" si="4"/>
        <v>77</v>
      </c>
      <c r="W33" s="50">
        <f t="shared" si="5"/>
        <v>6</v>
      </c>
      <c r="X33" s="23" t="str">
        <f t="shared" si="9"/>
        <v>Martina Lobos</v>
      </c>
      <c r="Y33" s="23" t="str">
        <f t="shared" si="10"/>
        <v>Power Wheels</v>
      </c>
    </row>
    <row r="34" spans="1:25" ht="18.75" customHeight="1" thickBot="1">
      <c r="A34" s="53">
        <f t="shared" si="8"/>
        <v>25</v>
      </c>
      <c r="B34" s="151" t="s">
        <v>280</v>
      </c>
      <c r="C34" s="151" t="s">
        <v>173</v>
      </c>
      <c r="D34" s="151"/>
      <c r="E34" s="152"/>
      <c r="F34" s="152">
        <v>906</v>
      </c>
      <c r="G34" s="22">
        <v>19</v>
      </c>
      <c r="H34" s="53"/>
      <c r="I34" s="53"/>
      <c r="J34" s="39"/>
      <c r="K34" s="52">
        <f t="shared" si="1"/>
        <v>17</v>
      </c>
      <c r="L34" s="10"/>
      <c r="M34" s="53"/>
      <c r="N34" s="53"/>
      <c r="O34" s="12"/>
      <c r="P34" s="52">
        <f t="shared" si="2"/>
        <v>0</v>
      </c>
      <c r="Q34" s="22"/>
      <c r="R34" s="53"/>
      <c r="S34" s="53"/>
      <c r="T34" s="11"/>
      <c r="U34" s="52">
        <f t="shared" si="3"/>
        <v>0</v>
      </c>
      <c r="V34" s="49">
        <f t="shared" si="4"/>
        <v>17</v>
      </c>
      <c r="W34" s="50">
        <f t="shared" si="5"/>
        <v>29</v>
      </c>
      <c r="X34" s="23" t="str">
        <f t="shared" si="9"/>
        <v>Anais Martines</v>
      </c>
      <c r="Y34" s="23" t="str">
        <f t="shared" si="10"/>
        <v>Power Wheels</v>
      </c>
    </row>
    <row r="35" spans="1:25" ht="18.75" customHeight="1" thickBot="1">
      <c r="A35" s="53">
        <f t="shared" si="8"/>
        <v>26</v>
      </c>
      <c r="B35" s="154" t="s">
        <v>192</v>
      </c>
      <c r="C35" s="154" t="s">
        <v>173</v>
      </c>
      <c r="D35" s="53"/>
      <c r="E35" s="53"/>
      <c r="F35" s="11">
        <v>909</v>
      </c>
      <c r="G35" s="22">
        <v>12</v>
      </c>
      <c r="H35" s="53"/>
      <c r="I35" s="53"/>
      <c r="J35" s="39"/>
      <c r="K35" s="52">
        <f aca="true" t="shared" si="11" ref="K35:K45">IF(G35=0,0,$F$7+1-G35)</f>
        <v>24</v>
      </c>
      <c r="L35" s="10">
        <v>19</v>
      </c>
      <c r="M35" s="53"/>
      <c r="N35" s="53"/>
      <c r="O35" s="12"/>
      <c r="P35" s="52">
        <f aca="true" t="shared" si="12" ref="P35:P45">IF(L35=0,0,$F$7+1-L35)</f>
        <v>17</v>
      </c>
      <c r="Q35" s="22" t="s">
        <v>380</v>
      </c>
      <c r="R35" s="53"/>
      <c r="S35" s="53"/>
      <c r="T35" s="11"/>
      <c r="U35" s="52">
        <v>1</v>
      </c>
      <c r="V35" s="49">
        <f t="shared" si="4"/>
        <v>42</v>
      </c>
      <c r="W35" s="50">
        <f t="shared" si="5"/>
        <v>19</v>
      </c>
      <c r="X35" s="23" t="str">
        <f t="shared" si="9"/>
        <v>Camila Aguila</v>
      </c>
      <c r="Y35" s="23" t="str">
        <f t="shared" si="10"/>
        <v>Power Wheels</v>
      </c>
    </row>
    <row r="36" spans="1:25" ht="18.75" customHeight="1" thickBot="1">
      <c r="A36" s="53">
        <f t="shared" si="8"/>
        <v>27</v>
      </c>
      <c r="B36" s="169" t="s">
        <v>283</v>
      </c>
      <c r="C36" s="169" t="s">
        <v>98</v>
      </c>
      <c r="D36" s="53"/>
      <c r="E36" s="152"/>
      <c r="F36" s="11">
        <v>934</v>
      </c>
      <c r="G36" s="22">
        <v>28</v>
      </c>
      <c r="H36" s="53"/>
      <c r="I36" s="53"/>
      <c r="J36" s="39"/>
      <c r="K36" s="52">
        <f t="shared" si="11"/>
        <v>8</v>
      </c>
      <c r="L36" s="10">
        <v>23</v>
      </c>
      <c r="M36" s="53"/>
      <c r="N36" s="53"/>
      <c r="O36" s="12"/>
      <c r="P36" s="52">
        <f t="shared" si="12"/>
        <v>13</v>
      </c>
      <c r="Q36" s="22" t="s">
        <v>380</v>
      </c>
      <c r="R36" s="53"/>
      <c r="S36" s="53"/>
      <c r="T36" s="11"/>
      <c r="U36" s="52">
        <v>1</v>
      </c>
      <c r="V36" s="49">
        <f t="shared" si="4"/>
        <v>22</v>
      </c>
      <c r="W36" s="50">
        <f t="shared" si="5"/>
        <v>24</v>
      </c>
      <c r="X36" s="23" t="str">
        <f t="shared" si="9"/>
        <v>Constanza Cortes</v>
      </c>
      <c r="Y36" s="23" t="str">
        <f t="shared" si="10"/>
        <v>Curico Maria Salinas</v>
      </c>
    </row>
    <row r="37" spans="1:25" ht="18.75" customHeight="1" thickBot="1">
      <c r="A37" s="53">
        <f t="shared" si="8"/>
        <v>28</v>
      </c>
      <c r="B37" s="154" t="s">
        <v>277</v>
      </c>
      <c r="C37" s="154" t="s">
        <v>137</v>
      </c>
      <c r="D37" s="53"/>
      <c r="E37" s="152"/>
      <c r="F37" s="11">
        <v>963</v>
      </c>
      <c r="G37" s="22">
        <v>23</v>
      </c>
      <c r="H37" s="53"/>
      <c r="I37" s="53"/>
      <c r="J37" s="39"/>
      <c r="K37" s="52">
        <f t="shared" si="11"/>
        <v>13</v>
      </c>
      <c r="L37" s="10">
        <v>33</v>
      </c>
      <c r="M37" s="53"/>
      <c r="N37" s="53"/>
      <c r="O37" s="12"/>
      <c r="P37" s="52">
        <f t="shared" si="12"/>
        <v>3</v>
      </c>
      <c r="Q37" s="22" t="s">
        <v>380</v>
      </c>
      <c r="R37" s="53"/>
      <c r="S37" s="53"/>
      <c r="T37" s="11"/>
      <c r="U37" s="52">
        <v>1</v>
      </c>
      <c r="V37" s="49">
        <f t="shared" si="4"/>
        <v>17</v>
      </c>
      <c r="W37" s="50">
        <f t="shared" si="5"/>
        <v>29</v>
      </c>
      <c r="X37" s="23" t="str">
        <f t="shared" si="9"/>
        <v>Martina Ramos</v>
      </c>
      <c r="Y37" s="23" t="str">
        <f t="shared" si="10"/>
        <v>Puente Alto</v>
      </c>
    </row>
    <row r="38" spans="1:25" ht="18.75" customHeight="1" thickBot="1">
      <c r="A38" s="53">
        <f t="shared" si="8"/>
        <v>29</v>
      </c>
      <c r="B38" s="154" t="s">
        <v>278</v>
      </c>
      <c r="C38" s="154" t="s">
        <v>137</v>
      </c>
      <c r="D38" s="53"/>
      <c r="E38" s="53"/>
      <c r="F38" s="11">
        <v>964</v>
      </c>
      <c r="G38" s="22">
        <v>30</v>
      </c>
      <c r="H38" s="53"/>
      <c r="I38" s="53"/>
      <c r="J38" s="39"/>
      <c r="K38" s="52">
        <f t="shared" si="11"/>
        <v>6</v>
      </c>
      <c r="L38" s="10">
        <v>28</v>
      </c>
      <c r="M38" s="53"/>
      <c r="N38" s="53"/>
      <c r="O38" s="12"/>
      <c r="P38" s="52">
        <f t="shared" si="12"/>
        <v>8</v>
      </c>
      <c r="Q38" s="22" t="s">
        <v>380</v>
      </c>
      <c r="R38" s="53"/>
      <c r="S38" s="53"/>
      <c r="T38" s="11"/>
      <c r="U38" s="52">
        <v>1</v>
      </c>
      <c r="V38" s="49">
        <f t="shared" si="4"/>
        <v>15</v>
      </c>
      <c r="W38" s="50">
        <f t="shared" si="5"/>
        <v>31</v>
      </c>
      <c r="X38" s="23" t="str">
        <f t="shared" si="9"/>
        <v>Agustina Gonzalez</v>
      </c>
      <c r="Y38" s="23" t="str">
        <f t="shared" si="10"/>
        <v>Puente Alto</v>
      </c>
    </row>
    <row r="39" spans="1:25" ht="18.75" customHeight="1" thickBot="1">
      <c r="A39" s="53">
        <f t="shared" si="8"/>
        <v>30</v>
      </c>
      <c r="B39" s="154" t="s">
        <v>191</v>
      </c>
      <c r="C39" s="154" t="s">
        <v>137</v>
      </c>
      <c r="D39" s="53"/>
      <c r="E39" s="53"/>
      <c r="F39" s="11">
        <v>965</v>
      </c>
      <c r="G39" s="22">
        <v>3</v>
      </c>
      <c r="H39" s="53"/>
      <c r="I39" s="53"/>
      <c r="J39" s="39"/>
      <c r="K39" s="52">
        <f t="shared" si="11"/>
        <v>33</v>
      </c>
      <c r="L39" s="10">
        <v>2</v>
      </c>
      <c r="M39" s="53"/>
      <c r="N39" s="53"/>
      <c r="O39" s="12"/>
      <c r="P39" s="52">
        <f t="shared" si="12"/>
        <v>34</v>
      </c>
      <c r="Q39" s="22">
        <v>7</v>
      </c>
      <c r="R39" s="53"/>
      <c r="S39" s="53"/>
      <c r="T39" s="11"/>
      <c r="U39" s="52">
        <f aca="true" t="shared" si="13" ref="U39:U45">IF(Q39=0,0,$F$7+1-Q39)</f>
        <v>29</v>
      </c>
      <c r="V39" s="49">
        <f t="shared" si="4"/>
        <v>96</v>
      </c>
      <c r="W39" s="50">
        <f t="shared" si="5"/>
        <v>3</v>
      </c>
      <c r="X39" s="23" t="str">
        <f t="shared" si="9"/>
        <v>Maria Celeste Saez</v>
      </c>
      <c r="Y39" s="23" t="str">
        <f t="shared" si="10"/>
        <v>Puente Alto</v>
      </c>
    </row>
    <row r="40" spans="1:25" ht="18.75" customHeight="1" thickBot="1">
      <c r="A40" s="53">
        <f t="shared" si="8"/>
        <v>31</v>
      </c>
      <c r="B40" s="151" t="s">
        <v>190</v>
      </c>
      <c r="C40" s="151" t="s">
        <v>137</v>
      </c>
      <c r="D40" s="151"/>
      <c r="E40" s="152"/>
      <c r="F40" s="152">
        <v>966</v>
      </c>
      <c r="G40" s="22">
        <v>5</v>
      </c>
      <c r="H40" s="53"/>
      <c r="I40" s="53"/>
      <c r="J40" s="39"/>
      <c r="K40" s="52">
        <f t="shared" si="11"/>
        <v>31</v>
      </c>
      <c r="L40" s="10">
        <v>5</v>
      </c>
      <c r="M40" s="53"/>
      <c r="N40" s="53"/>
      <c r="O40" s="12"/>
      <c r="P40" s="52">
        <f t="shared" si="12"/>
        <v>31</v>
      </c>
      <c r="Q40" s="22"/>
      <c r="R40" s="53"/>
      <c r="S40" s="53"/>
      <c r="T40" s="11"/>
      <c r="U40" s="52">
        <f t="shared" si="13"/>
        <v>0</v>
      </c>
      <c r="V40" s="49">
        <f t="shared" si="4"/>
        <v>62</v>
      </c>
      <c r="W40" s="50">
        <f t="shared" si="5"/>
        <v>13</v>
      </c>
      <c r="X40" s="23" t="str">
        <f t="shared" si="9"/>
        <v>Bonny Contreras</v>
      </c>
      <c r="Y40" s="23" t="str">
        <f t="shared" si="10"/>
        <v>Puente Alto</v>
      </c>
    </row>
    <row r="41" spans="1:25" ht="18.75" customHeight="1" thickBot="1">
      <c r="A41" s="53">
        <f t="shared" si="8"/>
        <v>32</v>
      </c>
      <c r="B41" s="154" t="s">
        <v>189</v>
      </c>
      <c r="C41" s="154" t="s">
        <v>137</v>
      </c>
      <c r="D41" s="53"/>
      <c r="E41" s="152"/>
      <c r="F41" s="11">
        <v>978</v>
      </c>
      <c r="G41" s="22">
        <v>14</v>
      </c>
      <c r="H41" s="53"/>
      <c r="I41" s="53"/>
      <c r="J41" s="39"/>
      <c r="K41" s="52">
        <f t="shared" si="11"/>
        <v>22</v>
      </c>
      <c r="L41" s="10">
        <v>15</v>
      </c>
      <c r="M41" s="53"/>
      <c r="N41" s="53"/>
      <c r="O41" s="12"/>
      <c r="P41" s="52">
        <f t="shared" si="12"/>
        <v>21</v>
      </c>
      <c r="Q41" s="22">
        <v>6</v>
      </c>
      <c r="R41" s="53"/>
      <c r="S41" s="53"/>
      <c r="T41" s="11"/>
      <c r="U41" s="52">
        <f t="shared" si="13"/>
        <v>30</v>
      </c>
      <c r="V41" s="49">
        <f t="shared" si="4"/>
        <v>73</v>
      </c>
      <c r="W41" s="50">
        <f t="shared" si="5"/>
        <v>8</v>
      </c>
      <c r="X41" s="23" t="str">
        <f t="shared" si="9"/>
        <v>Alondra Ramirez</v>
      </c>
      <c r="Y41" s="23" t="str">
        <f t="shared" si="10"/>
        <v>Puente Alto</v>
      </c>
    </row>
    <row r="42" spans="1:25" ht="18.75" customHeight="1" thickBot="1">
      <c r="A42" s="53">
        <f t="shared" si="8"/>
        <v>33</v>
      </c>
      <c r="B42" s="154" t="s">
        <v>281</v>
      </c>
      <c r="C42" s="154" t="s">
        <v>21</v>
      </c>
      <c r="D42" s="53"/>
      <c r="E42" s="152"/>
      <c r="F42" s="11">
        <v>55</v>
      </c>
      <c r="G42" s="22">
        <v>27</v>
      </c>
      <c r="H42" s="53"/>
      <c r="I42" s="53"/>
      <c r="J42" s="39"/>
      <c r="K42" s="52">
        <f t="shared" si="11"/>
        <v>9</v>
      </c>
      <c r="L42" s="10">
        <v>21</v>
      </c>
      <c r="M42" s="53"/>
      <c r="N42" s="53"/>
      <c r="O42" s="12"/>
      <c r="P42" s="52">
        <f t="shared" si="12"/>
        <v>15</v>
      </c>
      <c r="Q42" s="22" t="s">
        <v>380</v>
      </c>
      <c r="R42" s="53"/>
      <c r="S42" s="53"/>
      <c r="T42" s="11"/>
      <c r="U42" s="52">
        <v>1</v>
      </c>
      <c r="V42" s="49">
        <f t="shared" si="4"/>
        <v>25</v>
      </c>
      <c r="W42" s="50">
        <f t="shared" si="5"/>
        <v>23</v>
      </c>
      <c r="X42" s="23" t="str">
        <f t="shared" si="9"/>
        <v>Alejandra Fuentes</v>
      </c>
      <c r="Y42" s="23" t="str">
        <f t="shared" si="10"/>
        <v>Universitario</v>
      </c>
    </row>
    <row r="43" spans="1:24" ht="18.75" customHeight="1" thickBot="1">
      <c r="A43" s="53">
        <f t="shared" si="8"/>
        <v>34</v>
      </c>
      <c r="B43" s="154" t="s">
        <v>194</v>
      </c>
      <c r="C43" s="154" t="s">
        <v>21</v>
      </c>
      <c r="D43" s="53"/>
      <c r="E43" s="152"/>
      <c r="F43" s="11">
        <v>41</v>
      </c>
      <c r="G43" s="22">
        <v>9</v>
      </c>
      <c r="H43" s="53"/>
      <c r="I43" s="53"/>
      <c r="J43" s="39"/>
      <c r="K43" s="52">
        <f t="shared" si="11"/>
        <v>27</v>
      </c>
      <c r="L43" s="10">
        <v>11</v>
      </c>
      <c r="M43" s="53"/>
      <c r="N43" s="53"/>
      <c r="O43" s="12"/>
      <c r="P43" s="52">
        <f t="shared" si="12"/>
        <v>25</v>
      </c>
      <c r="Q43" s="22">
        <v>12</v>
      </c>
      <c r="R43" s="53"/>
      <c r="S43" s="53"/>
      <c r="T43" s="11"/>
      <c r="U43" s="52">
        <f t="shared" si="13"/>
        <v>24</v>
      </c>
      <c r="V43" s="49">
        <f t="shared" si="4"/>
        <v>76</v>
      </c>
      <c r="W43" s="50">
        <f t="shared" si="5"/>
        <v>7</v>
      </c>
      <c r="X43" s="23" t="str">
        <f t="shared" si="9"/>
        <v>Maria Jesus Faundez</v>
      </c>
    </row>
    <row r="44" spans="1:23" ht="18.75" customHeight="1" thickBot="1">
      <c r="A44" s="53">
        <f t="shared" si="8"/>
        <v>35</v>
      </c>
      <c r="B44" s="154" t="s">
        <v>352</v>
      </c>
      <c r="C44" s="154" t="s">
        <v>21</v>
      </c>
      <c r="D44" s="53"/>
      <c r="E44" s="152"/>
      <c r="F44" s="11">
        <v>52</v>
      </c>
      <c r="G44" s="22">
        <v>13</v>
      </c>
      <c r="H44" s="53"/>
      <c r="I44" s="53"/>
      <c r="J44" s="39"/>
      <c r="K44" s="52">
        <f t="shared" si="11"/>
        <v>23</v>
      </c>
      <c r="L44" s="10">
        <v>16</v>
      </c>
      <c r="M44" s="53"/>
      <c r="N44" s="53"/>
      <c r="O44" s="12"/>
      <c r="P44" s="52">
        <f t="shared" si="12"/>
        <v>20</v>
      </c>
      <c r="Q44" s="22" t="s">
        <v>380</v>
      </c>
      <c r="R44" s="53"/>
      <c r="S44" s="53"/>
      <c r="T44" s="11"/>
      <c r="U44" s="52">
        <v>1</v>
      </c>
      <c r="V44" s="49">
        <f t="shared" si="4"/>
        <v>44</v>
      </c>
      <c r="W44" s="50">
        <f t="shared" si="5"/>
        <v>18</v>
      </c>
    </row>
    <row r="45" spans="1:25" ht="18.75" customHeight="1">
      <c r="A45" s="53">
        <f t="shared" si="8"/>
      </c>
      <c r="B45" s="154"/>
      <c r="C45" s="154"/>
      <c r="D45" s="53"/>
      <c r="E45" s="53"/>
      <c r="F45" s="11"/>
      <c r="G45" s="22"/>
      <c r="H45" s="53"/>
      <c r="I45" s="53"/>
      <c r="J45" s="39"/>
      <c r="K45" s="52">
        <f t="shared" si="11"/>
        <v>0</v>
      </c>
      <c r="L45" s="10"/>
      <c r="M45" s="53"/>
      <c r="N45" s="53"/>
      <c r="O45" s="12"/>
      <c r="P45" s="52">
        <f t="shared" si="12"/>
        <v>0</v>
      </c>
      <c r="Q45" s="22"/>
      <c r="R45" s="53"/>
      <c r="S45" s="53"/>
      <c r="T45" s="11"/>
      <c r="U45" s="52">
        <f t="shared" si="13"/>
        <v>0</v>
      </c>
      <c r="V45" s="49">
        <f>K45+P45+U45</f>
        <v>0</v>
      </c>
      <c r="W45" s="50">
        <f>IF(V45=0,0,RANK(V45,$V$10:$V$42,0))</f>
        <v>0</v>
      </c>
      <c r="X45" s="23">
        <f>$B45</f>
        <v>0</v>
      </c>
      <c r="Y45" s="23" t="str">
        <f>$C43</f>
        <v>Universitario</v>
      </c>
    </row>
    <row r="46" spans="7:23" ht="12.75">
      <c r="G46" s="30"/>
      <c r="H46" s="28"/>
      <c r="I46" s="28"/>
      <c r="J46" s="28"/>
      <c r="K46" s="85"/>
      <c r="L46" s="28"/>
      <c r="M46" s="28"/>
      <c r="N46" s="28"/>
      <c r="O46" s="28"/>
      <c r="P46" s="28"/>
      <c r="Q46" s="30"/>
      <c r="R46" s="28"/>
      <c r="S46" s="28"/>
      <c r="T46" s="28"/>
      <c r="U46" s="85"/>
      <c r="V46" s="95"/>
      <c r="W46" s="95"/>
    </row>
    <row r="47" spans="2:23" ht="12.75">
      <c r="B47" s="23" t="s">
        <v>5</v>
      </c>
      <c r="G47" s="30"/>
      <c r="H47" s="28"/>
      <c r="I47" s="28"/>
      <c r="J47" s="28"/>
      <c r="K47" s="85"/>
      <c r="L47" s="95"/>
      <c r="M47" s="28"/>
      <c r="N47" s="28"/>
      <c r="O47" s="28"/>
      <c r="P47" s="28"/>
      <c r="Q47" s="30"/>
      <c r="R47" s="28"/>
      <c r="S47" s="28"/>
      <c r="T47" s="28"/>
      <c r="U47" s="85"/>
      <c r="V47" s="95"/>
      <c r="W47" s="95"/>
    </row>
    <row r="48" spans="7:23" ht="12.75">
      <c r="G48" s="30"/>
      <c r="H48" s="28"/>
      <c r="I48" s="28"/>
      <c r="J48" s="28"/>
      <c r="K48" s="85"/>
      <c r="L48" s="28"/>
      <c r="M48" s="28"/>
      <c r="N48" s="28"/>
      <c r="O48" s="28"/>
      <c r="P48" s="28"/>
      <c r="Q48" s="30"/>
      <c r="R48" s="28"/>
      <c r="S48" s="28"/>
      <c r="T48" s="28"/>
      <c r="U48" s="85"/>
      <c r="V48" s="95"/>
      <c r="W48" s="95"/>
    </row>
    <row r="49" spans="2:23" ht="13.5" thickBot="1">
      <c r="B49" s="23" t="s">
        <v>6</v>
      </c>
      <c r="G49" s="86"/>
      <c r="H49" s="33"/>
      <c r="I49" s="33"/>
      <c r="J49" s="33"/>
      <c r="K49" s="87"/>
      <c r="L49" s="33"/>
      <c r="M49" s="33"/>
      <c r="N49" s="33"/>
      <c r="O49" s="33"/>
      <c r="P49" s="33"/>
      <c r="Q49" s="86"/>
      <c r="R49" s="33"/>
      <c r="S49" s="33"/>
      <c r="T49" s="33"/>
      <c r="U49" s="87"/>
      <c r="V49" s="95"/>
      <c r="W49" s="95"/>
    </row>
    <row r="50" spans="22:23" ht="12.75">
      <c r="V50" s="95"/>
      <c r="W50" s="95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0"/>
  <sheetViews>
    <sheetView showZeros="0" zoomScaleSheetLayoutView="100" zoomScalePageLayoutView="0" workbookViewId="0" topLeftCell="A3">
      <selection activeCell="J12" sqref="J12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4.421875" style="23" hidden="1" customWidth="1"/>
    <col min="6" max="7" width="9.140625" style="23" customWidth="1"/>
    <col min="8" max="9" width="0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3" width="9.140625" style="23" customWidth="1"/>
    <col min="24" max="25" width="0" style="23" hidden="1" customWidth="1"/>
    <col min="26" max="16384" width="9.140625" style="23" customWidth="1"/>
  </cols>
  <sheetData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5" ht="15">
      <c r="A5" s="72" t="s">
        <v>16</v>
      </c>
    </row>
    <row r="6" ht="15.75" thickBot="1">
      <c r="A6" s="72"/>
    </row>
    <row r="7" spans="3:21" ht="13.5" thickBot="1">
      <c r="C7" s="73" t="s">
        <v>8</v>
      </c>
      <c r="D7" s="74"/>
      <c r="E7" s="74"/>
      <c r="F7" s="147">
        <f>COUNTA(B10:B25)</f>
        <v>15</v>
      </c>
      <c r="G7" s="73" t="s">
        <v>12</v>
      </c>
      <c r="J7" s="186"/>
      <c r="K7" s="187"/>
      <c r="L7" s="73" t="s">
        <v>12</v>
      </c>
      <c r="O7" s="176"/>
      <c r="P7" s="177"/>
      <c r="Q7" s="73" t="s">
        <v>12</v>
      </c>
      <c r="T7" s="176"/>
      <c r="U7" s="177"/>
    </row>
    <row r="8" spans="7:23" ht="29.25" customHeight="1" thickBot="1">
      <c r="G8" s="181" t="s">
        <v>372</v>
      </c>
      <c r="H8" s="182"/>
      <c r="I8" s="182"/>
      <c r="J8" s="182"/>
      <c r="K8" s="183"/>
      <c r="L8" s="188" t="s">
        <v>378</v>
      </c>
      <c r="M8" s="184"/>
      <c r="N8" s="184"/>
      <c r="O8" s="184"/>
      <c r="P8" s="185"/>
      <c r="Q8" s="184" t="s">
        <v>379</v>
      </c>
      <c r="R8" s="184"/>
      <c r="S8" s="184"/>
      <c r="T8" s="184"/>
      <c r="U8" s="185"/>
      <c r="V8" s="28"/>
      <c r="W8" s="28"/>
    </row>
    <row r="9" spans="1:27" s="69" customFormat="1" ht="13.5" thickBot="1">
      <c r="A9" s="75"/>
      <c r="B9" s="76" t="s">
        <v>0</v>
      </c>
      <c r="C9" s="77" t="s">
        <v>19</v>
      </c>
      <c r="D9" s="78"/>
      <c r="E9" s="78" t="s">
        <v>38</v>
      </c>
      <c r="F9" s="79" t="s">
        <v>1</v>
      </c>
      <c r="G9" s="68" t="s">
        <v>2</v>
      </c>
      <c r="J9" s="70" t="s">
        <v>3</v>
      </c>
      <c r="K9" s="71" t="s">
        <v>4</v>
      </c>
      <c r="L9" s="88" t="s">
        <v>2</v>
      </c>
      <c r="O9" s="89" t="s">
        <v>3</v>
      </c>
      <c r="P9" s="90" t="s">
        <v>4</v>
      </c>
      <c r="Q9" s="88"/>
      <c r="T9" s="89"/>
      <c r="U9" s="91" t="s">
        <v>4</v>
      </c>
      <c r="V9" s="80" t="s">
        <v>7</v>
      </c>
      <c r="W9" s="81" t="s">
        <v>2</v>
      </c>
      <c r="AA9" s="23"/>
    </row>
    <row r="10" spans="1:25" ht="20.25" customHeight="1">
      <c r="A10" s="57">
        <f>IF(B10&gt;0,A9+1,"")</f>
        <v>1</v>
      </c>
      <c r="B10" s="106" t="s">
        <v>105</v>
      </c>
      <c r="C10" s="106" t="s">
        <v>26</v>
      </c>
      <c r="D10" s="106" t="s">
        <v>37</v>
      </c>
      <c r="E10" s="107" t="s">
        <v>41</v>
      </c>
      <c r="F10" s="108">
        <v>135</v>
      </c>
      <c r="G10" s="34">
        <v>3</v>
      </c>
      <c r="J10" s="43"/>
      <c r="K10" s="13">
        <f aca="true" t="shared" si="0" ref="K10:K25">IF(G10=0,0,$F$7+1-G10)</f>
        <v>13</v>
      </c>
      <c r="L10" s="19">
        <v>3</v>
      </c>
      <c r="M10" s="26"/>
      <c r="N10" s="26"/>
      <c r="O10" s="63"/>
      <c r="P10" s="56">
        <f aca="true" t="shared" si="1" ref="P10:P16">IF(L10=0,0,$F$7+1-L10)</f>
        <v>13</v>
      </c>
      <c r="Q10" s="19">
        <v>11</v>
      </c>
      <c r="R10" s="55"/>
      <c r="S10" s="55"/>
      <c r="T10" s="63"/>
      <c r="U10" s="52">
        <f aca="true" t="shared" si="2" ref="U10:U22">IF(Q10=0,0,$F$7+1-Q10)</f>
        <v>5</v>
      </c>
      <c r="V10" s="124">
        <f aca="true" t="shared" si="3" ref="V10:V16">K10+P10+U10</f>
        <v>31</v>
      </c>
      <c r="W10" s="37">
        <f aca="true" t="shared" si="4" ref="W10:W23">IF(V10=0,0,RANK(V10,$V$10:$V$25,0))</f>
        <v>4</v>
      </c>
      <c r="X10" s="23" t="str">
        <f aca="true" t="shared" si="5" ref="X10:X25">$B10</f>
        <v>Eric Gauna</v>
      </c>
      <c r="Y10" s="23" t="str">
        <f aca="true" t="shared" si="6" ref="Y10:Y25">$C10</f>
        <v>Escuela Nacional</v>
      </c>
    </row>
    <row r="11" spans="1:25" ht="20.25" customHeight="1">
      <c r="A11" s="58">
        <f>IF(B11&gt;0,A10+1,"")</f>
        <v>2</v>
      </c>
      <c r="B11" s="151" t="s">
        <v>114</v>
      </c>
      <c r="C11" s="151" t="s">
        <v>26</v>
      </c>
      <c r="D11" s="151"/>
      <c r="E11" s="152"/>
      <c r="F11" s="153">
        <v>136</v>
      </c>
      <c r="G11" s="22">
        <v>2</v>
      </c>
      <c r="J11" s="12"/>
      <c r="K11" s="13">
        <f t="shared" si="0"/>
        <v>14</v>
      </c>
      <c r="L11" s="10">
        <v>2</v>
      </c>
      <c r="M11" s="28"/>
      <c r="N11" s="28"/>
      <c r="O11" s="12"/>
      <c r="P11" s="97">
        <f t="shared" si="1"/>
        <v>14</v>
      </c>
      <c r="Q11" s="10">
        <v>2</v>
      </c>
      <c r="R11" s="53"/>
      <c r="S11" s="53"/>
      <c r="T11" s="12"/>
      <c r="U11" s="44">
        <f t="shared" si="2"/>
        <v>14</v>
      </c>
      <c r="V11" s="124">
        <f>K11+P11+U11</f>
        <v>42</v>
      </c>
      <c r="W11" s="37">
        <f t="shared" si="4"/>
        <v>2</v>
      </c>
      <c r="X11" s="23" t="str">
        <f t="shared" si="5"/>
        <v>Gabriel Reyes</v>
      </c>
      <c r="Y11" s="23" t="str">
        <f t="shared" si="6"/>
        <v>Escuela Nacional</v>
      </c>
    </row>
    <row r="12" spans="1:25" ht="20.25" customHeight="1">
      <c r="A12" s="58">
        <f>IF(B12&gt;0,A11+1,"")</f>
        <v>3</v>
      </c>
      <c r="B12" s="151" t="s">
        <v>157</v>
      </c>
      <c r="C12" s="151" t="s">
        <v>23</v>
      </c>
      <c r="D12" s="151" t="s">
        <v>33</v>
      </c>
      <c r="E12" s="152" t="s">
        <v>41</v>
      </c>
      <c r="F12" s="153">
        <v>213</v>
      </c>
      <c r="G12" s="22">
        <v>1</v>
      </c>
      <c r="J12" s="202" t="s">
        <v>384</v>
      </c>
      <c r="K12" s="13">
        <f t="shared" si="0"/>
        <v>15</v>
      </c>
      <c r="L12" s="10">
        <v>1</v>
      </c>
      <c r="M12" s="28"/>
      <c r="N12" s="28"/>
      <c r="O12" s="12" t="s">
        <v>385</v>
      </c>
      <c r="P12" s="97">
        <f t="shared" si="1"/>
        <v>15</v>
      </c>
      <c r="Q12" s="10">
        <v>1</v>
      </c>
      <c r="R12" s="53"/>
      <c r="S12" s="53"/>
      <c r="T12" s="202" t="s">
        <v>386</v>
      </c>
      <c r="U12" s="44">
        <f t="shared" si="2"/>
        <v>15</v>
      </c>
      <c r="V12" s="124">
        <f>K12+P12+U12</f>
        <v>45</v>
      </c>
      <c r="W12" s="37">
        <f t="shared" si="4"/>
        <v>1</v>
      </c>
      <c r="X12" s="23" t="str">
        <f t="shared" si="5"/>
        <v>Joaquin Arrouch</v>
      </c>
      <c r="Y12" s="23" t="str">
        <f t="shared" si="6"/>
        <v>Leones Rojos</v>
      </c>
    </row>
    <row r="13" spans="1:25" ht="20.25" customHeight="1">
      <c r="A13" s="58">
        <f aca="true" t="shared" si="7" ref="A13:A24">IF(B13&gt;0,A12+1,"")</f>
        <v>4</v>
      </c>
      <c r="B13" s="151" t="s">
        <v>335</v>
      </c>
      <c r="C13" s="151" t="s">
        <v>23</v>
      </c>
      <c r="D13" s="151"/>
      <c r="E13" s="152"/>
      <c r="F13" s="153">
        <v>216</v>
      </c>
      <c r="G13" s="22"/>
      <c r="J13" s="12"/>
      <c r="K13" s="13">
        <f t="shared" si="0"/>
        <v>0</v>
      </c>
      <c r="L13" s="10"/>
      <c r="M13" s="28"/>
      <c r="N13" s="28"/>
      <c r="O13" s="12"/>
      <c r="P13" s="97">
        <f t="shared" si="1"/>
        <v>0</v>
      </c>
      <c r="Q13" s="10"/>
      <c r="R13" s="53"/>
      <c r="S13" s="53"/>
      <c r="T13" s="12"/>
      <c r="U13" s="44">
        <f t="shared" si="2"/>
        <v>0</v>
      </c>
      <c r="V13" s="124">
        <f>K13+P13+U13</f>
        <v>0</v>
      </c>
      <c r="W13" s="37">
        <f t="shared" si="4"/>
        <v>0</v>
      </c>
      <c r="X13" s="23" t="str">
        <f t="shared" si="5"/>
        <v>Gustavo Riffo</v>
      </c>
      <c r="Y13" s="23" t="str">
        <f t="shared" si="6"/>
        <v>Leones Rojos</v>
      </c>
    </row>
    <row r="14" spans="1:25" ht="20.25" customHeight="1">
      <c r="A14" s="58">
        <f t="shared" si="7"/>
        <v>5</v>
      </c>
      <c r="B14" s="151" t="s">
        <v>287</v>
      </c>
      <c r="C14" s="151" t="s">
        <v>23</v>
      </c>
      <c r="D14" s="151"/>
      <c r="E14" s="152"/>
      <c r="F14" s="153">
        <v>217</v>
      </c>
      <c r="G14" s="22">
        <v>10</v>
      </c>
      <c r="J14" s="12"/>
      <c r="K14" s="13">
        <f t="shared" si="0"/>
        <v>6</v>
      </c>
      <c r="L14" s="10">
        <v>12</v>
      </c>
      <c r="M14" s="28"/>
      <c r="N14" s="28"/>
      <c r="O14" s="12"/>
      <c r="P14" s="97">
        <f t="shared" si="1"/>
        <v>4</v>
      </c>
      <c r="Q14" s="10">
        <v>8</v>
      </c>
      <c r="R14" s="53"/>
      <c r="S14" s="53"/>
      <c r="T14" s="11"/>
      <c r="U14" s="44">
        <f t="shared" si="2"/>
        <v>8</v>
      </c>
      <c r="V14" s="124">
        <f>K14+P14+U14</f>
        <v>18</v>
      </c>
      <c r="W14" s="37">
        <f t="shared" si="4"/>
        <v>10</v>
      </c>
      <c r="X14" s="23" t="str">
        <f t="shared" si="5"/>
        <v>Elias Nuñez</v>
      </c>
      <c r="Y14" s="23" t="str">
        <f t="shared" si="6"/>
        <v>Leones Rojos</v>
      </c>
    </row>
    <row r="15" spans="1:25" ht="20.25" customHeight="1">
      <c r="A15" s="58">
        <f t="shared" si="7"/>
        <v>6</v>
      </c>
      <c r="B15" s="151" t="s">
        <v>321</v>
      </c>
      <c r="C15" s="151" t="s">
        <v>101</v>
      </c>
      <c r="D15" s="151"/>
      <c r="E15" s="152"/>
      <c r="F15" s="153">
        <v>260</v>
      </c>
      <c r="G15" s="22">
        <v>9</v>
      </c>
      <c r="J15" s="12"/>
      <c r="K15" s="13">
        <f t="shared" si="0"/>
        <v>7</v>
      </c>
      <c r="L15" s="10">
        <v>9</v>
      </c>
      <c r="M15" s="28"/>
      <c r="N15" s="28"/>
      <c r="O15" s="12"/>
      <c r="P15" s="97">
        <f t="shared" si="1"/>
        <v>7</v>
      </c>
      <c r="Q15" s="10">
        <v>9</v>
      </c>
      <c r="R15" s="53"/>
      <c r="S15" s="53"/>
      <c r="T15" s="12"/>
      <c r="U15" s="44">
        <f t="shared" si="2"/>
        <v>7</v>
      </c>
      <c r="V15" s="124">
        <f t="shared" si="3"/>
        <v>21</v>
      </c>
      <c r="W15" s="37">
        <f t="shared" si="4"/>
        <v>9</v>
      </c>
      <c r="X15" s="23" t="str">
        <f t="shared" si="5"/>
        <v>Bastian Muñoz</v>
      </c>
      <c r="Y15" s="23" t="str">
        <f t="shared" si="6"/>
        <v>Boosted</v>
      </c>
    </row>
    <row r="16" spans="1:25" ht="20.25" customHeight="1">
      <c r="A16" s="58">
        <f t="shared" si="7"/>
        <v>7</v>
      </c>
      <c r="B16" s="151" t="s">
        <v>322</v>
      </c>
      <c r="C16" s="151" t="s">
        <v>101</v>
      </c>
      <c r="D16" s="151"/>
      <c r="E16" s="152"/>
      <c r="F16" s="153">
        <v>263</v>
      </c>
      <c r="G16" s="22">
        <v>13</v>
      </c>
      <c r="J16" s="12"/>
      <c r="K16" s="13">
        <f t="shared" si="0"/>
        <v>3</v>
      </c>
      <c r="L16" s="10">
        <v>10</v>
      </c>
      <c r="M16" s="28"/>
      <c r="N16" s="28"/>
      <c r="O16" s="12"/>
      <c r="P16" s="97">
        <f t="shared" si="1"/>
        <v>6</v>
      </c>
      <c r="Q16" s="10"/>
      <c r="R16" s="53"/>
      <c r="S16" s="53"/>
      <c r="T16" s="11"/>
      <c r="U16" s="44">
        <f t="shared" si="2"/>
        <v>0</v>
      </c>
      <c r="V16" s="124">
        <f t="shared" si="3"/>
        <v>9</v>
      </c>
      <c r="W16" s="37">
        <f t="shared" si="4"/>
        <v>13</v>
      </c>
      <c r="X16" s="23" t="str">
        <f t="shared" si="5"/>
        <v>Tomas Olmedo</v>
      </c>
      <c r="Y16" s="23" t="str">
        <f t="shared" si="6"/>
        <v>Boosted</v>
      </c>
    </row>
    <row r="17" spans="1:25" ht="20.25" customHeight="1">
      <c r="A17" s="58">
        <f t="shared" si="7"/>
        <v>8</v>
      </c>
      <c r="B17" s="151" t="s">
        <v>325</v>
      </c>
      <c r="C17" s="151" t="s">
        <v>101</v>
      </c>
      <c r="D17" s="151" t="s">
        <v>33</v>
      </c>
      <c r="E17" s="152" t="s">
        <v>41</v>
      </c>
      <c r="F17" s="153">
        <v>265</v>
      </c>
      <c r="G17" s="22">
        <v>4</v>
      </c>
      <c r="J17" s="12"/>
      <c r="K17" s="13">
        <f t="shared" si="0"/>
        <v>12</v>
      </c>
      <c r="L17" s="10">
        <v>6</v>
      </c>
      <c r="M17" s="28"/>
      <c r="N17" s="28"/>
      <c r="O17" s="12"/>
      <c r="P17" s="97">
        <f aca="true" t="shared" si="8" ref="P17:P25">IF(L17=0,0,$F$7+1-L17)</f>
        <v>10</v>
      </c>
      <c r="Q17" s="10">
        <v>7</v>
      </c>
      <c r="R17" s="53"/>
      <c r="S17" s="53"/>
      <c r="T17" s="11"/>
      <c r="U17" s="44">
        <f t="shared" si="2"/>
        <v>9</v>
      </c>
      <c r="V17" s="124">
        <f aca="true" t="shared" si="9" ref="V17:V22">K17+P17+U17</f>
        <v>31</v>
      </c>
      <c r="W17" s="37">
        <f t="shared" si="4"/>
        <v>4</v>
      </c>
      <c r="X17" s="23" t="str">
        <f t="shared" si="5"/>
        <v>Julian Villacura</v>
      </c>
      <c r="Y17" s="23" t="str">
        <f t="shared" si="6"/>
        <v>Boosted</v>
      </c>
    </row>
    <row r="18" spans="1:25" ht="20.25" customHeight="1">
      <c r="A18" s="58">
        <f t="shared" si="7"/>
        <v>9</v>
      </c>
      <c r="B18" s="151" t="s">
        <v>165</v>
      </c>
      <c r="C18" s="151" t="s">
        <v>101</v>
      </c>
      <c r="D18" s="151"/>
      <c r="E18" s="152"/>
      <c r="F18" s="153">
        <v>275</v>
      </c>
      <c r="G18" s="22">
        <v>7</v>
      </c>
      <c r="J18" s="12"/>
      <c r="K18" s="13">
        <f t="shared" si="0"/>
        <v>9</v>
      </c>
      <c r="L18" s="10">
        <v>8</v>
      </c>
      <c r="M18" s="28"/>
      <c r="N18" s="28"/>
      <c r="O18" s="12"/>
      <c r="P18" s="97">
        <f t="shared" si="8"/>
        <v>8</v>
      </c>
      <c r="Q18" s="10">
        <v>5</v>
      </c>
      <c r="R18" s="53"/>
      <c r="S18" s="53"/>
      <c r="T18" s="12"/>
      <c r="U18" s="44">
        <f t="shared" si="2"/>
        <v>11</v>
      </c>
      <c r="V18" s="124">
        <f t="shared" si="9"/>
        <v>28</v>
      </c>
      <c r="W18" s="37">
        <f t="shared" si="4"/>
        <v>7</v>
      </c>
      <c r="X18" s="23" t="str">
        <f t="shared" si="5"/>
        <v>Dante Carvajal</v>
      </c>
      <c r="Y18" s="23" t="str">
        <f t="shared" si="6"/>
        <v>Boosted</v>
      </c>
    </row>
    <row r="19" spans="1:25" ht="20.25" customHeight="1">
      <c r="A19" s="58">
        <f t="shared" si="7"/>
        <v>10</v>
      </c>
      <c r="B19" s="151" t="s">
        <v>252</v>
      </c>
      <c r="C19" s="151" t="s">
        <v>32</v>
      </c>
      <c r="D19" s="151"/>
      <c r="E19" s="152"/>
      <c r="F19" s="153">
        <v>332</v>
      </c>
      <c r="G19" s="22">
        <v>5</v>
      </c>
      <c r="J19" s="12"/>
      <c r="K19" s="13">
        <f t="shared" si="0"/>
        <v>11</v>
      </c>
      <c r="L19" s="10">
        <v>4</v>
      </c>
      <c r="M19" s="28"/>
      <c r="N19" s="28"/>
      <c r="O19" s="12"/>
      <c r="P19" s="97">
        <f t="shared" si="8"/>
        <v>12</v>
      </c>
      <c r="Q19" s="10">
        <v>3</v>
      </c>
      <c r="R19" s="53"/>
      <c r="S19" s="53"/>
      <c r="T19" s="12"/>
      <c r="U19" s="44">
        <f t="shared" si="2"/>
        <v>13</v>
      </c>
      <c r="V19" s="124">
        <f t="shared" si="9"/>
        <v>36</v>
      </c>
      <c r="W19" s="37">
        <f t="shared" si="4"/>
        <v>3</v>
      </c>
      <c r="X19" s="23" t="str">
        <f t="shared" si="5"/>
        <v>Fernando Perez</v>
      </c>
      <c r="Y19" s="23" t="str">
        <f t="shared" si="6"/>
        <v>Rocket Roller Race</v>
      </c>
    </row>
    <row r="20" spans="1:25" ht="20.25" customHeight="1">
      <c r="A20" s="58">
        <f t="shared" si="7"/>
        <v>11</v>
      </c>
      <c r="B20" s="151" t="s">
        <v>185</v>
      </c>
      <c r="C20" s="151" t="s">
        <v>74</v>
      </c>
      <c r="D20" s="151" t="s">
        <v>25</v>
      </c>
      <c r="E20" s="152" t="s">
        <v>41</v>
      </c>
      <c r="F20" s="153">
        <v>500</v>
      </c>
      <c r="G20" s="22">
        <v>6</v>
      </c>
      <c r="J20" s="12"/>
      <c r="K20" s="13">
        <f t="shared" si="0"/>
        <v>10</v>
      </c>
      <c r="L20" s="10">
        <v>5</v>
      </c>
      <c r="M20" s="28"/>
      <c r="N20" s="28"/>
      <c r="O20" s="12"/>
      <c r="P20" s="97">
        <f t="shared" si="8"/>
        <v>11</v>
      </c>
      <c r="Q20" s="10">
        <v>6</v>
      </c>
      <c r="R20" s="53"/>
      <c r="S20" s="53"/>
      <c r="T20" s="12"/>
      <c r="U20" s="44">
        <f t="shared" si="2"/>
        <v>10</v>
      </c>
      <c r="V20" s="124">
        <f t="shared" si="9"/>
        <v>31</v>
      </c>
      <c r="W20" s="37">
        <f t="shared" si="4"/>
        <v>4</v>
      </c>
      <c r="X20" s="23" t="str">
        <f t="shared" si="5"/>
        <v>Guillermo Castillo</v>
      </c>
      <c r="Y20" s="23" t="str">
        <f t="shared" si="6"/>
        <v>Fenix</v>
      </c>
    </row>
    <row r="21" spans="1:25" ht="20.25" customHeight="1">
      <c r="A21" s="58">
        <f t="shared" si="7"/>
        <v>12</v>
      </c>
      <c r="B21" s="151" t="s">
        <v>167</v>
      </c>
      <c r="C21" s="151" t="s">
        <v>84</v>
      </c>
      <c r="D21" s="151"/>
      <c r="E21" s="152"/>
      <c r="F21" s="153">
        <v>760</v>
      </c>
      <c r="G21" s="22">
        <v>12</v>
      </c>
      <c r="J21" s="12"/>
      <c r="K21" s="13">
        <f t="shared" si="0"/>
        <v>4</v>
      </c>
      <c r="L21" s="10">
        <v>13</v>
      </c>
      <c r="M21" s="28"/>
      <c r="N21" s="28"/>
      <c r="O21" s="12"/>
      <c r="P21" s="97">
        <f t="shared" si="8"/>
        <v>3</v>
      </c>
      <c r="Q21" s="10">
        <v>10</v>
      </c>
      <c r="R21" s="53"/>
      <c r="S21" s="53"/>
      <c r="T21" s="12"/>
      <c r="U21" s="44">
        <f t="shared" si="2"/>
        <v>6</v>
      </c>
      <c r="V21" s="124">
        <f t="shared" si="9"/>
        <v>13</v>
      </c>
      <c r="W21" s="37">
        <f t="shared" si="4"/>
        <v>11</v>
      </c>
      <c r="X21" s="23" t="str">
        <f t="shared" si="5"/>
        <v>Rodrigo Porta</v>
      </c>
      <c r="Y21" s="23" t="str">
        <f t="shared" si="6"/>
        <v>Crescente Errazuriz</v>
      </c>
    </row>
    <row r="22" spans="1:25" ht="20.25" customHeight="1">
      <c r="A22" s="58">
        <f t="shared" si="7"/>
        <v>13</v>
      </c>
      <c r="B22" s="151" t="s">
        <v>184</v>
      </c>
      <c r="C22" s="151" t="s">
        <v>172</v>
      </c>
      <c r="D22" s="151"/>
      <c r="E22" s="152"/>
      <c r="F22" s="153">
        <v>826</v>
      </c>
      <c r="G22" s="22">
        <v>11</v>
      </c>
      <c r="J22" s="12"/>
      <c r="K22" s="13">
        <f t="shared" si="0"/>
        <v>5</v>
      </c>
      <c r="L22" s="10">
        <v>7</v>
      </c>
      <c r="M22" s="28"/>
      <c r="N22" s="28"/>
      <c r="O22" s="12"/>
      <c r="P22" s="97">
        <f t="shared" si="8"/>
        <v>9</v>
      </c>
      <c r="Q22" s="10">
        <v>4</v>
      </c>
      <c r="R22" s="53"/>
      <c r="S22" s="53"/>
      <c r="T22" s="12"/>
      <c r="U22" s="44">
        <f t="shared" si="2"/>
        <v>12</v>
      </c>
      <c r="V22" s="124">
        <f t="shared" si="9"/>
        <v>26</v>
      </c>
      <c r="W22" s="37">
        <f t="shared" si="4"/>
        <v>8</v>
      </c>
      <c r="X22" s="23" t="str">
        <f t="shared" si="5"/>
        <v>Maximo Viñales</v>
      </c>
      <c r="Y22" s="23" t="str">
        <f t="shared" si="6"/>
        <v>RPA</v>
      </c>
    </row>
    <row r="23" spans="1:25" ht="20.25" customHeight="1">
      <c r="A23" s="58">
        <f t="shared" si="7"/>
        <v>14</v>
      </c>
      <c r="B23" s="151" t="s">
        <v>186</v>
      </c>
      <c r="C23" s="151" t="s">
        <v>168</v>
      </c>
      <c r="D23" s="151"/>
      <c r="E23" s="152"/>
      <c r="F23" s="153">
        <v>852</v>
      </c>
      <c r="G23" s="22">
        <v>8</v>
      </c>
      <c r="J23" s="12"/>
      <c r="K23" s="13">
        <f t="shared" si="0"/>
        <v>8</v>
      </c>
      <c r="L23" s="10">
        <v>11</v>
      </c>
      <c r="M23" s="28"/>
      <c r="N23" s="28"/>
      <c r="O23" s="12"/>
      <c r="P23" s="97">
        <f t="shared" si="8"/>
        <v>5</v>
      </c>
      <c r="Q23" s="10"/>
      <c r="R23" s="53"/>
      <c r="S23" s="53"/>
      <c r="T23" s="11"/>
      <c r="U23" s="44"/>
      <c r="V23" s="124">
        <f>K23+P23+U23</f>
        <v>13</v>
      </c>
      <c r="W23" s="37">
        <f t="shared" si="4"/>
        <v>11</v>
      </c>
      <c r="X23" s="23" t="str">
        <f t="shared" si="5"/>
        <v>Luciano Rojas</v>
      </c>
      <c r="Y23" s="23" t="str">
        <f t="shared" si="6"/>
        <v>Uzi Roller</v>
      </c>
    </row>
    <row r="24" spans="1:25" ht="20.25" customHeight="1">
      <c r="A24" s="58">
        <f t="shared" si="7"/>
        <v>15</v>
      </c>
      <c r="B24" s="157" t="s">
        <v>387</v>
      </c>
      <c r="C24" s="157" t="s">
        <v>137</v>
      </c>
      <c r="D24" s="157"/>
      <c r="E24" s="167"/>
      <c r="F24" s="159">
        <v>965</v>
      </c>
      <c r="G24" s="22">
        <v>14</v>
      </c>
      <c r="J24" s="12"/>
      <c r="K24" s="13">
        <f t="shared" si="0"/>
        <v>2</v>
      </c>
      <c r="L24" s="24"/>
      <c r="M24" s="28"/>
      <c r="N24" s="28"/>
      <c r="O24" s="31"/>
      <c r="P24" s="125"/>
      <c r="Q24" s="24"/>
      <c r="R24" s="100"/>
      <c r="S24" s="100"/>
      <c r="T24" s="25"/>
      <c r="U24" s="102"/>
      <c r="V24" s="124"/>
      <c r="W24" s="37"/>
      <c r="X24" s="23" t="str">
        <f t="shared" si="5"/>
        <v>Juan Cristobal Donoso</v>
      </c>
      <c r="Y24" s="23" t="str">
        <f t="shared" si="6"/>
        <v>Puente Alto</v>
      </c>
    </row>
    <row r="25" spans="1:25" ht="20.25" customHeight="1" thickBot="1">
      <c r="A25" s="54">
        <f>IF(B25&gt;0,A23+1,"")</f>
      </c>
      <c r="B25" s="59"/>
      <c r="C25" s="59"/>
      <c r="D25" s="59" t="s">
        <v>36</v>
      </c>
      <c r="E25" s="82" t="s">
        <v>41</v>
      </c>
      <c r="F25" s="61"/>
      <c r="G25" s="22"/>
      <c r="J25" s="12"/>
      <c r="K25" s="13">
        <f t="shared" si="0"/>
        <v>0</v>
      </c>
      <c r="L25" s="32"/>
      <c r="M25" s="33"/>
      <c r="N25" s="33"/>
      <c r="O25" s="96"/>
      <c r="P25" s="123">
        <f t="shared" si="8"/>
        <v>0</v>
      </c>
      <c r="Q25" s="32"/>
      <c r="R25" s="92"/>
      <c r="S25" s="92"/>
      <c r="T25" s="21"/>
      <c r="U25" s="98"/>
      <c r="V25" s="124">
        <f>K25+P25+U25</f>
        <v>0</v>
      </c>
      <c r="W25" s="37">
        <f>IF(V25=0,0,RANK(V25,$V$10:$V$25,0))</f>
        <v>0</v>
      </c>
      <c r="X25" s="23">
        <f t="shared" si="5"/>
        <v>0</v>
      </c>
      <c r="Y25" s="23">
        <f t="shared" si="6"/>
        <v>0</v>
      </c>
    </row>
    <row r="26" spans="7:23" ht="12.75">
      <c r="G26" s="83"/>
      <c r="H26" s="26"/>
      <c r="I26" s="26"/>
      <c r="J26" s="26"/>
      <c r="K26" s="84"/>
      <c r="L26" s="95"/>
      <c r="M26" s="28"/>
      <c r="N26" s="28"/>
      <c r="O26" s="28"/>
      <c r="P26" s="28"/>
      <c r="Q26" s="30"/>
      <c r="R26" s="28"/>
      <c r="S26" s="28"/>
      <c r="T26" s="28"/>
      <c r="U26" s="85"/>
      <c r="V26" s="28"/>
      <c r="W26" s="28"/>
    </row>
    <row r="27" spans="2:23" ht="12.75">
      <c r="B27" s="23" t="s">
        <v>5</v>
      </c>
      <c r="G27" s="30"/>
      <c r="H27" s="28"/>
      <c r="I27" s="28"/>
      <c r="J27" s="28"/>
      <c r="K27" s="85"/>
      <c r="L27" s="28"/>
      <c r="M27" s="28"/>
      <c r="N27" s="28"/>
      <c r="O27" s="28"/>
      <c r="P27" s="28"/>
      <c r="Q27" s="30"/>
      <c r="R27" s="28"/>
      <c r="S27" s="28"/>
      <c r="T27" s="28"/>
      <c r="U27" s="85"/>
      <c r="V27" s="28"/>
      <c r="W27" s="28"/>
    </row>
    <row r="28" spans="7:23" ht="12.75">
      <c r="G28" s="30"/>
      <c r="H28" s="28"/>
      <c r="I28" s="28"/>
      <c r="J28" s="28"/>
      <c r="K28" s="85"/>
      <c r="L28" s="28"/>
      <c r="M28" s="28"/>
      <c r="N28" s="28"/>
      <c r="O28" s="28"/>
      <c r="P28" s="28"/>
      <c r="Q28" s="30"/>
      <c r="R28" s="28"/>
      <c r="S28" s="28"/>
      <c r="T28" s="28"/>
      <c r="U28" s="85"/>
      <c r="V28" s="28"/>
      <c r="W28" s="28"/>
    </row>
    <row r="29" spans="2:23" ht="13.5" thickBot="1">
      <c r="B29" s="23" t="s">
        <v>6</v>
      </c>
      <c r="G29" s="86"/>
      <c r="H29" s="33"/>
      <c r="I29" s="33"/>
      <c r="J29" s="33"/>
      <c r="K29" s="87"/>
      <c r="L29" s="33"/>
      <c r="M29" s="33"/>
      <c r="N29" s="33"/>
      <c r="O29" s="33"/>
      <c r="P29" s="33"/>
      <c r="Q29" s="86"/>
      <c r="R29" s="33"/>
      <c r="S29" s="33"/>
      <c r="T29" s="33"/>
      <c r="U29" s="87"/>
      <c r="V29" s="28"/>
      <c r="W29" s="28"/>
    </row>
    <row r="30" spans="22:23" ht="12.75">
      <c r="V30" s="28"/>
      <c r="W30" s="28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6"/>
  <sheetViews>
    <sheetView showZeros="0" zoomScaleSheetLayoutView="100" zoomScalePageLayoutView="0" workbookViewId="0" topLeftCell="A2">
      <selection activeCell="O10" sqref="O10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4.421875" style="23" hidden="1" customWidth="1"/>
    <col min="6" max="7" width="9.140625" style="23" customWidth="1"/>
    <col min="8" max="9" width="0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3" width="9.140625" style="23" customWidth="1"/>
    <col min="24" max="25" width="0" style="23" hidden="1" customWidth="1"/>
    <col min="26" max="16384" width="9.140625" style="23" customWidth="1"/>
  </cols>
  <sheetData>
    <row r="1" ht="15" customHeight="1"/>
    <row r="2" spans="1:17" ht="20.25">
      <c r="A2" s="175" t="s">
        <v>290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0.25">
      <c r="A3" s="175" t="s">
        <v>363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5" ht="15">
      <c r="A5" s="72" t="s">
        <v>17</v>
      </c>
    </row>
    <row r="6" ht="15.75" thickBot="1">
      <c r="A6" s="72"/>
    </row>
    <row r="7" spans="3:21" ht="13.5" thickBot="1">
      <c r="C7" s="73" t="s">
        <v>8</v>
      </c>
      <c r="D7" s="74"/>
      <c r="E7" s="74"/>
      <c r="F7" s="147">
        <f>COUNTA(B10:B31)</f>
        <v>21</v>
      </c>
      <c r="G7" s="73" t="s">
        <v>12</v>
      </c>
      <c r="J7" s="186"/>
      <c r="K7" s="187"/>
      <c r="L7" s="73" t="s">
        <v>12</v>
      </c>
      <c r="O7" s="176"/>
      <c r="P7" s="177"/>
      <c r="Q7" s="73" t="s">
        <v>12</v>
      </c>
      <c r="T7" s="186"/>
      <c r="U7" s="187"/>
    </row>
    <row r="8" spans="7:23" ht="29.25" customHeight="1" thickBot="1">
      <c r="G8" s="181" t="s">
        <v>388</v>
      </c>
      <c r="H8" s="182"/>
      <c r="I8" s="182"/>
      <c r="J8" s="182"/>
      <c r="K8" s="183"/>
      <c r="L8" s="184" t="s">
        <v>373</v>
      </c>
      <c r="M8" s="184"/>
      <c r="N8" s="184"/>
      <c r="O8" s="184"/>
      <c r="P8" s="185"/>
      <c r="Q8" s="184" t="s">
        <v>389</v>
      </c>
      <c r="R8" s="184"/>
      <c r="S8" s="184"/>
      <c r="T8" s="184"/>
      <c r="U8" s="185"/>
      <c r="V8" s="28"/>
      <c r="W8" s="28"/>
    </row>
    <row r="9" spans="1:27" s="69" customFormat="1" ht="13.5" thickBot="1">
      <c r="A9" s="117"/>
      <c r="B9" s="80" t="s">
        <v>0</v>
      </c>
      <c r="C9" s="118" t="s">
        <v>19</v>
      </c>
      <c r="D9" s="119"/>
      <c r="E9" s="119" t="s">
        <v>38</v>
      </c>
      <c r="F9" s="81" t="s">
        <v>1</v>
      </c>
      <c r="G9" s="68" t="s">
        <v>2</v>
      </c>
      <c r="J9" s="70" t="s">
        <v>3</v>
      </c>
      <c r="K9" s="71" t="s">
        <v>4</v>
      </c>
      <c r="L9" s="120" t="s">
        <v>2</v>
      </c>
      <c r="O9" s="70" t="s">
        <v>3</v>
      </c>
      <c r="P9" s="121" t="s">
        <v>4</v>
      </c>
      <c r="Q9" s="68" t="s">
        <v>2</v>
      </c>
      <c r="T9" s="70" t="s">
        <v>3</v>
      </c>
      <c r="U9" s="71" t="s">
        <v>4</v>
      </c>
      <c r="V9" s="80" t="s">
        <v>7</v>
      </c>
      <c r="W9" s="81" t="s">
        <v>2</v>
      </c>
      <c r="AA9" s="23"/>
    </row>
    <row r="10" spans="1:25" ht="22.5" customHeight="1">
      <c r="A10" s="57">
        <f aca="true" t="shared" si="0" ref="A10:A30">IF(B10&gt;0,A9+1,"")</f>
        <v>1</v>
      </c>
      <c r="B10" s="154" t="s">
        <v>161</v>
      </c>
      <c r="C10" s="154" t="s">
        <v>21</v>
      </c>
      <c r="D10" s="53"/>
      <c r="E10" s="152"/>
      <c r="F10" s="11">
        <v>48</v>
      </c>
      <c r="G10" s="8">
        <v>2</v>
      </c>
      <c r="J10" s="43"/>
      <c r="K10" s="13">
        <f aca="true" t="shared" si="1" ref="K10:K31">IF(G10=0,0,$F$7+1-G10)</f>
        <v>20</v>
      </c>
      <c r="L10" s="34">
        <v>1</v>
      </c>
      <c r="O10" s="206" t="s">
        <v>391</v>
      </c>
      <c r="P10" s="13">
        <f aca="true" t="shared" si="2" ref="P10:P31">IF(L10=0,0,$F$7+1-L10)</f>
        <v>21</v>
      </c>
      <c r="Q10" s="8">
        <v>1</v>
      </c>
      <c r="T10" s="43" t="s">
        <v>392</v>
      </c>
      <c r="U10" s="13">
        <f aca="true" t="shared" si="3" ref="U10:U31">IF(Q10=0,0,$F$7+1-Q10)</f>
        <v>21</v>
      </c>
      <c r="V10" s="38">
        <f aca="true" t="shared" si="4" ref="V10:V18">K10+P10+U10</f>
        <v>62</v>
      </c>
      <c r="W10" s="38">
        <f aca="true" t="shared" si="5" ref="W10:W18">IF(V10=0,0,RANK(V10,$V$10:$V$31,0))</f>
        <v>1</v>
      </c>
      <c r="X10" s="23" t="str">
        <f aca="true" t="shared" si="6" ref="X10:X31">$B10</f>
        <v>Josefa Espinoza</v>
      </c>
      <c r="Y10" s="23" t="str">
        <f aca="true" t="shared" si="7" ref="Y10:Y31">$C10</f>
        <v>Universitario</v>
      </c>
    </row>
    <row r="11" spans="1:25" ht="22.5" customHeight="1">
      <c r="A11" s="58">
        <f t="shared" si="0"/>
        <v>2</v>
      </c>
      <c r="B11" s="151" t="s">
        <v>347</v>
      </c>
      <c r="C11" s="151" t="s">
        <v>26</v>
      </c>
      <c r="D11" s="151"/>
      <c r="E11" s="152"/>
      <c r="F11" s="152">
        <v>132</v>
      </c>
      <c r="G11" s="10">
        <v>18</v>
      </c>
      <c r="J11" s="12"/>
      <c r="K11" s="13">
        <f t="shared" si="1"/>
        <v>4</v>
      </c>
      <c r="L11" s="22">
        <v>17</v>
      </c>
      <c r="O11" s="12"/>
      <c r="P11" s="13">
        <f t="shared" si="2"/>
        <v>5</v>
      </c>
      <c r="Q11" s="10">
        <v>15</v>
      </c>
      <c r="T11" s="12"/>
      <c r="U11" s="13">
        <f t="shared" si="3"/>
        <v>7</v>
      </c>
      <c r="V11" s="38">
        <f t="shared" si="4"/>
        <v>16</v>
      </c>
      <c r="W11" s="38">
        <f t="shared" si="5"/>
        <v>18</v>
      </c>
      <c r="X11" s="23" t="str">
        <f t="shared" si="6"/>
        <v>Maura Aguilera</v>
      </c>
      <c r="Y11" s="23" t="str">
        <f t="shared" si="7"/>
        <v>Escuela Nacional</v>
      </c>
    </row>
    <row r="12" spans="1:25" ht="22.5" customHeight="1">
      <c r="A12" s="58">
        <f t="shared" si="0"/>
        <v>3</v>
      </c>
      <c r="B12" s="151" t="s">
        <v>182</v>
      </c>
      <c r="C12" s="151" t="s">
        <v>23</v>
      </c>
      <c r="D12" s="151"/>
      <c r="E12" s="152"/>
      <c r="F12" s="152">
        <v>209</v>
      </c>
      <c r="G12" s="10">
        <v>10</v>
      </c>
      <c r="J12" s="12"/>
      <c r="K12" s="13">
        <f t="shared" si="1"/>
        <v>12</v>
      </c>
      <c r="L12" s="22">
        <v>3</v>
      </c>
      <c r="O12" s="12"/>
      <c r="P12" s="13">
        <f t="shared" si="2"/>
        <v>19</v>
      </c>
      <c r="Q12" s="10">
        <v>4</v>
      </c>
      <c r="T12" s="67"/>
      <c r="U12" s="13">
        <f t="shared" si="3"/>
        <v>18</v>
      </c>
      <c r="V12" s="38">
        <f t="shared" si="4"/>
        <v>49</v>
      </c>
      <c r="W12" s="38">
        <f t="shared" si="5"/>
        <v>3</v>
      </c>
      <c r="X12" s="23" t="str">
        <f t="shared" si="6"/>
        <v>Amanda Ortiz</v>
      </c>
      <c r="Y12" s="23" t="str">
        <f t="shared" si="7"/>
        <v>Leones Rojos</v>
      </c>
    </row>
    <row r="13" spans="1:25" ht="22.5" customHeight="1">
      <c r="A13" s="58">
        <f t="shared" si="0"/>
        <v>4</v>
      </c>
      <c r="B13" s="151" t="s">
        <v>181</v>
      </c>
      <c r="C13" s="151" t="s">
        <v>24</v>
      </c>
      <c r="D13" s="151"/>
      <c r="E13" s="152"/>
      <c r="F13" s="152">
        <v>246</v>
      </c>
      <c r="G13" s="10">
        <v>7</v>
      </c>
      <c r="J13" s="12"/>
      <c r="K13" s="13">
        <f t="shared" si="1"/>
        <v>15</v>
      </c>
      <c r="L13" s="22">
        <v>4</v>
      </c>
      <c r="O13" s="12"/>
      <c r="P13" s="13">
        <f t="shared" si="2"/>
        <v>18</v>
      </c>
      <c r="Q13" s="10">
        <v>8</v>
      </c>
      <c r="T13" s="11"/>
      <c r="U13" s="13">
        <f t="shared" si="3"/>
        <v>14</v>
      </c>
      <c r="V13" s="38">
        <f t="shared" si="4"/>
        <v>47</v>
      </c>
      <c r="W13" s="38">
        <f t="shared" si="5"/>
        <v>5</v>
      </c>
      <c r="X13" s="23" t="str">
        <f t="shared" si="6"/>
        <v>Javiera Sandoval</v>
      </c>
      <c r="Y13" s="23" t="str">
        <f t="shared" si="7"/>
        <v>Colo Colo</v>
      </c>
    </row>
    <row r="14" spans="1:23" ht="22.5" customHeight="1">
      <c r="A14" s="58">
        <f t="shared" si="0"/>
        <v>5</v>
      </c>
      <c r="B14" s="151" t="s">
        <v>320</v>
      </c>
      <c r="C14" s="151" t="s">
        <v>101</v>
      </c>
      <c r="D14" s="170"/>
      <c r="E14" s="152"/>
      <c r="F14" s="164">
        <v>260</v>
      </c>
      <c r="G14" s="10">
        <v>14</v>
      </c>
      <c r="J14" s="12"/>
      <c r="K14" s="13">
        <f t="shared" si="1"/>
        <v>8</v>
      </c>
      <c r="L14" s="22">
        <v>13</v>
      </c>
      <c r="O14" s="12"/>
      <c r="P14" s="13">
        <f t="shared" si="2"/>
        <v>9</v>
      </c>
      <c r="Q14" s="10">
        <v>9</v>
      </c>
      <c r="T14" s="11"/>
      <c r="U14" s="13">
        <f t="shared" si="3"/>
        <v>13</v>
      </c>
      <c r="V14" s="38">
        <f t="shared" si="4"/>
        <v>30</v>
      </c>
      <c r="W14" s="38">
        <f t="shared" si="5"/>
        <v>11</v>
      </c>
    </row>
    <row r="15" spans="1:25" ht="22.5" customHeight="1">
      <c r="A15" s="58">
        <f t="shared" si="0"/>
        <v>6</v>
      </c>
      <c r="B15" s="151" t="s">
        <v>183</v>
      </c>
      <c r="C15" s="151" t="s">
        <v>101</v>
      </c>
      <c r="D15" s="170"/>
      <c r="E15" s="152"/>
      <c r="F15" s="153">
        <v>261</v>
      </c>
      <c r="G15" s="10">
        <v>16</v>
      </c>
      <c r="J15" s="12"/>
      <c r="K15" s="13">
        <f t="shared" si="1"/>
        <v>6</v>
      </c>
      <c r="L15" s="22">
        <v>15</v>
      </c>
      <c r="O15" s="11"/>
      <c r="P15" s="13">
        <f t="shared" si="2"/>
        <v>7</v>
      </c>
      <c r="Q15" s="10">
        <v>12</v>
      </c>
      <c r="T15" s="11"/>
      <c r="U15" s="13">
        <f t="shared" si="3"/>
        <v>10</v>
      </c>
      <c r="V15" s="38">
        <f t="shared" si="4"/>
        <v>23</v>
      </c>
      <c r="W15" s="38">
        <f t="shared" si="5"/>
        <v>14</v>
      </c>
      <c r="X15" s="23" t="str">
        <f t="shared" si="6"/>
        <v>Isidora Aravena</v>
      </c>
      <c r="Y15" s="23" t="str">
        <f t="shared" si="7"/>
        <v>Boosted</v>
      </c>
    </row>
    <row r="16" spans="1:25" ht="22.5" customHeight="1">
      <c r="A16" s="58">
        <f t="shared" si="0"/>
        <v>7</v>
      </c>
      <c r="B16" s="154" t="s">
        <v>341</v>
      </c>
      <c r="C16" s="154" t="s">
        <v>342</v>
      </c>
      <c r="D16" s="99"/>
      <c r="E16" s="152"/>
      <c r="F16" s="44">
        <v>364</v>
      </c>
      <c r="G16" s="10">
        <v>12</v>
      </c>
      <c r="J16" s="12"/>
      <c r="K16" s="13">
        <f t="shared" si="1"/>
        <v>10</v>
      </c>
      <c r="L16" s="22">
        <v>5</v>
      </c>
      <c r="O16" s="11"/>
      <c r="P16" s="13">
        <f t="shared" si="2"/>
        <v>17</v>
      </c>
      <c r="Q16" s="10">
        <v>6</v>
      </c>
      <c r="T16" s="11"/>
      <c r="U16" s="13">
        <f t="shared" si="3"/>
        <v>16</v>
      </c>
      <c r="V16" s="38">
        <f t="shared" si="4"/>
        <v>43</v>
      </c>
      <c r="W16" s="38">
        <f t="shared" si="5"/>
        <v>7</v>
      </c>
      <c r="X16" s="23" t="str">
        <f t="shared" si="6"/>
        <v>Alissa Rosseau</v>
      </c>
      <c r="Y16" s="23" t="str">
        <f t="shared" si="7"/>
        <v>El Llano </v>
      </c>
    </row>
    <row r="17" spans="1:25" ht="23.25" customHeight="1">
      <c r="A17" s="58">
        <f t="shared" si="0"/>
        <v>8</v>
      </c>
      <c r="B17" s="154" t="s">
        <v>315</v>
      </c>
      <c r="C17" s="154" t="s">
        <v>74</v>
      </c>
      <c r="D17" s="99"/>
      <c r="E17" s="152"/>
      <c r="F17" s="44">
        <v>501</v>
      </c>
      <c r="G17" s="10">
        <v>15</v>
      </c>
      <c r="J17" s="11"/>
      <c r="K17" s="13">
        <f t="shared" si="1"/>
        <v>7</v>
      </c>
      <c r="L17" s="22">
        <v>6</v>
      </c>
      <c r="O17" s="12"/>
      <c r="P17" s="13">
        <f t="shared" si="2"/>
        <v>16</v>
      </c>
      <c r="Q17" s="10"/>
      <c r="T17" s="11"/>
      <c r="U17" s="13">
        <f t="shared" si="3"/>
        <v>0</v>
      </c>
      <c r="V17" s="38">
        <f t="shared" si="4"/>
        <v>23</v>
      </c>
      <c r="W17" s="38">
        <f t="shared" si="5"/>
        <v>14</v>
      </c>
      <c r="X17" s="23" t="str">
        <f t="shared" si="6"/>
        <v>Karen Vejar</v>
      </c>
      <c r="Y17" s="23" t="str">
        <f t="shared" si="7"/>
        <v>Fenix</v>
      </c>
    </row>
    <row r="18" spans="1:25" ht="22.5" customHeight="1">
      <c r="A18" s="58">
        <f t="shared" si="0"/>
        <v>9</v>
      </c>
      <c r="B18" s="151" t="s">
        <v>249</v>
      </c>
      <c r="C18" s="151" t="s">
        <v>139</v>
      </c>
      <c r="D18" s="170"/>
      <c r="E18" s="152"/>
      <c r="F18" s="153">
        <v>586</v>
      </c>
      <c r="G18" s="10">
        <v>8</v>
      </c>
      <c r="J18" s="12"/>
      <c r="K18" s="13">
        <f t="shared" si="1"/>
        <v>14</v>
      </c>
      <c r="L18" s="22">
        <v>8</v>
      </c>
      <c r="O18" s="12"/>
      <c r="P18" s="13">
        <f t="shared" si="2"/>
        <v>14</v>
      </c>
      <c r="Q18" s="10"/>
      <c r="T18" s="12"/>
      <c r="U18" s="13">
        <f t="shared" si="3"/>
        <v>0</v>
      </c>
      <c r="V18" s="38">
        <f t="shared" si="4"/>
        <v>28</v>
      </c>
      <c r="W18" s="38">
        <f t="shared" si="5"/>
        <v>13</v>
      </c>
      <c r="X18" s="23" t="str">
        <f t="shared" si="6"/>
        <v>Martina Zoro</v>
      </c>
      <c r="Y18" s="23" t="str">
        <f t="shared" si="7"/>
        <v>Deportivo Quilpue</v>
      </c>
    </row>
    <row r="19" spans="1:25" ht="22.5" customHeight="1">
      <c r="A19" s="58">
        <f t="shared" si="0"/>
        <v>10</v>
      </c>
      <c r="B19" s="154" t="s">
        <v>317</v>
      </c>
      <c r="C19" s="154" t="s">
        <v>193</v>
      </c>
      <c r="D19" s="99"/>
      <c r="E19" s="152"/>
      <c r="F19" s="44">
        <v>621</v>
      </c>
      <c r="G19" s="10">
        <v>17</v>
      </c>
      <c r="J19" s="12"/>
      <c r="K19" s="13">
        <f t="shared" si="1"/>
        <v>5</v>
      </c>
      <c r="L19" s="22">
        <v>18</v>
      </c>
      <c r="O19" s="11"/>
      <c r="P19" s="13">
        <f t="shared" si="2"/>
        <v>4</v>
      </c>
      <c r="Q19" s="10">
        <v>14</v>
      </c>
      <c r="T19" s="11"/>
      <c r="U19" s="13">
        <f t="shared" si="3"/>
        <v>8</v>
      </c>
      <c r="V19" s="38">
        <f aca="true" t="shared" si="8" ref="V19:V30">K19+P19+U19</f>
        <v>17</v>
      </c>
      <c r="W19" s="38">
        <f aca="true" t="shared" si="9" ref="W19:W30">IF(V19=0,0,RANK(V19,$V$10:$V$31,0))</f>
        <v>16</v>
      </c>
      <c r="X19" s="23" t="str">
        <f t="shared" si="6"/>
        <v>Pia Candia</v>
      </c>
      <c r="Y19" s="23" t="str">
        <f t="shared" si="7"/>
        <v>Extreme Speed</v>
      </c>
    </row>
    <row r="20" spans="1:25" ht="22.5" customHeight="1">
      <c r="A20" s="58">
        <f t="shared" si="0"/>
        <v>11</v>
      </c>
      <c r="B20" s="154" t="s">
        <v>179</v>
      </c>
      <c r="C20" s="154" t="s">
        <v>170</v>
      </c>
      <c r="D20" s="99"/>
      <c r="E20" s="152"/>
      <c r="F20" s="44">
        <v>811</v>
      </c>
      <c r="G20" s="10"/>
      <c r="J20" s="12"/>
      <c r="K20" s="13">
        <f t="shared" si="1"/>
        <v>0</v>
      </c>
      <c r="L20" s="22"/>
      <c r="O20" s="11"/>
      <c r="P20" s="13">
        <f t="shared" si="2"/>
        <v>0</v>
      </c>
      <c r="Q20" s="10"/>
      <c r="T20" s="11"/>
      <c r="U20" s="13">
        <f t="shared" si="3"/>
        <v>0</v>
      </c>
      <c r="V20" s="38">
        <f t="shared" si="8"/>
        <v>0</v>
      </c>
      <c r="W20" s="38">
        <f t="shared" si="9"/>
        <v>0</v>
      </c>
      <c r="X20" s="23" t="str">
        <f t="shared" si="6"/>
        <v>Daniela Diaz</v>
      </c>
      <c r="Y20" s="23" t="str">
        <f t="shared" si="7"/>
        <v>Ac. Valparaiso</v>
      </c>
    </row>
    <row r="21" spans="1:25" ht="22.5" customHeight="1">
      <c r="A21" s="58">
        <f t="shared" si="0"/>
        <v>12</v>
      </c>
      <c r="B21" s="154" t="s">
        <v>180</v>
      </c>
      <c r="C21" s="154" t="s">
        <v>170</v>
      </c>
      <c r="D21" s="99"/>
      <c r="E21" s="152"/>
      <c r="F21" s="51">
        <v>813</v>
      </c>
      <c r="G21" s="10"/>
      <c r="J21" s="12"/>
      <c r="K21" s="13">
        <f t="shared" si="1"/>
        <v>0</v>
      </c>
      <c r="L21" s="22"/>
      <c r="O21" s="11"/>
      <c r="P21" s="13">
        <f t="shared" si="2"/>
        <v>0</v>
      </c>
      <c r="Q21" s="10"/>
      <c r="T21" s="11"/>
      <c r="U21" s="13">
        <f t="shared" si="3"/>
        <v>0</v>
      </c>
      <c r="V21" s="38">
        <f t="shared" si="8"/>
        <v>0</v>
      </c>
      <c r="W21" s="38">
        <f t="shared" si="9"/>
        <v>0</v>
      </c>
      <c r="X21" s="23" t="str">
        <f t="shared" si="6"/>
        <v>Javiera Diaz</v>
      </c>
      <c r="Y21" s="23" t="str">
        <f t="shared" si="7"/>
        <v>Ac. Valparaiso</v>
      </c>
    </row>
    <row r="22" spans="1:25" ht="22.5" customHeight="1">
      <c r="A22" s="58">
        <f t="shared" si="0"/>
        <v>13</v>
      </c>
      <c r="B22" s="154" t="s">
        <v>176</v>
      </c>
      <c r="C22" s="154" t="s">
        <v>172</v>
      </c>
      <c r="D22" s="99"/>
      <c r="E22" s="152"/>
      <c r="F22" s="44">
        <v>823</v>
      </c>
      <c r="G22" s="10">
        <v>9</v>
      </c>
      <c r="J22" s="12"/>
      <c r="K22" s="13">
        <f t="shared" si="1"/>
        <v>13</v>
      </c>
      <c r="L22" s="22">
        <v>9</v>
      </c>
      <c r="O22" s="11"/>
      <c r="P22" s="13">
        <f t="shared" si="2"/>
        <v>13</v>
      </c>
      <c r="Q22" s="10">
        <v>7</v>
      </c>
      <c r="T22" s="11"/>
      <c r="U22" s="13">
        <f t="shared" si="3"/>
        <v>15</v>
      </c>
      <c r="V22" s="38">
        <f t="shared" si="8"/>
        <v>41</v>
      </c>
      <c r="W22" s="38">
        <f t="shared" si="9"/>
        <v>8</v>
      </c>
      <c r="X22" s="23" t="str">
        <f t="shared" si="6"/>
        <v>Isabel Soto</v>
      </c>
      <c r="Y22" s="23" t="str">
        <f t="shared" si="7"/>
        <v>RPA</v>
      </c>
    </row>
    <row r="23" spans="1:25" ht="22.5" customHeight="1">
      <c r="A23" s="58">
        <f t="shared" si="0"/>
        <v>14</v>
      </c>
      <c r="B23" s="154" t="s">
        <v>178</v>
      </c>
      <c r="C23" s="154" t="s">
        <v>172</v>
      </c>
      <c r="D23" s="99"/>
      <c r="E23" s="152"/>
      <c r="F23" s="44">
        <v>829</v>
      </c>
      <c r="G23" s="10">
        <v>4</v>
      </c>
      <c r="J23" s="12"/>
      <c r="K23" s="13">
        <f t="shared" si="1"/>
        <v>18</v>
      </c>
      <c r="L23" s="22">
        <v>10</v>
      </c>
      <c r="O23" s="11"/>
      <c r="P23" s="13">
        <f t="shared" si="2"/>
        <v>12</v>
      </c>
      <c r="Q23" s="10">
        <v>5</v>
      </c>
      <c r="T23" s="11"/>
      <c r="U23" s="13">
        <f t="shared" si="3"/>
        <v>17</v>
      </c>
      <c r="V23" s="38">
        <f t="shared" si="8"/>
        <v>47</v>
      </c>
      <c r="W23" s="38">
        <f t="shared" si="9"/>
        <v>5</v>
      </c>
      <c r="X23" s="23" t="str">
        <f t="shared" si="6"/>
        <v>Amanda Cortes</v>
      </c>
      <c r="Y23" s="23" t="str">
        <f t="shared" si="7"/>
        <v>RPA</v>
      </c>
    </row>
    <row r="24" spans="1:25" ht="22.5" customHeight="1">
      <c r="A24" s="58">
        <f t="shared" si="0"/>
        <v>15</v>
      </c>
      <c r="B24" s="154" t="s">
        <v>177</v>
      </c>
      <c r="C24" s="154" t="s">
        <v>172</v>
      </c>
      <c r="D24" s="99"/>
      <c r="E24" s="152"/>
      <c r="F24" s="44">
        <v>834</v>
      </c>
      <c r="G24" s="10">
        <v>13</v>
      </c>
      <c r="J24" s="12"/>
      <c r="K24" s="13">
        <f t="shared" si="1"/>
        <v>9</v>
      </c>
      <c r="L24" s="22">
        <v>14</v>
      </c>
      <c r="O24" s="11"/>
      <c r="P24" s="13">
        <f t="shared" si="2"/>
        <v>8</v>
      </c>
      <c r="Q24" s="10"/>
      <c r="T24" s="12"/>
      <c r="U24" s="13">
        <f t="shared" si="3"/>
        <v>0</v>
      </c>
      <c r="V24" s="38">
        <f t="shared" si="8"/>
        <v>17</v>
      </c>
      <c r="W24" s="38">
        <f t="shared" si="9"/>
        <v>16</v>
      </c>
      <c r="X24" s="23" t="str">
        <f t="shared" si="6"/>
        <v>Valentina Carmona</v>
      </c>
      <c r="Y24" s="23" t="str">
        <f t="shared" si="7"/>
        <v>RPA</v>
      </c>
    </row>
    <row r="25" spans="1:25" ht="22.5" customHeight="1">
      <c r="A25" s="58">
        <f t="shared" si="0"/>
        <v>16</v>
      </c>
      <c r="B25" s="154" t="s">
        <v>357</v>
      </c>
      <c r="C25" s="154" t="s">
        <v>173</v>
      </c>
      <c r="D25" s="99"/>
      <c r="E25" s="152"/>
      <c r="F25" s="44">
        <v>903</v>
      </c>
      <c r="G25" s="10">
        <v>19</v>
      </c>
      <c r="J25" s="12"/>
      <c r="K25" s="13">
        <f t="shared" si="1"/>
        <v>3</v>
      </c>
      <c r="L25" s="22">
        <v>16</v>
      </c>
      <c r="O25" s="11"/>
      <c r="P25" s="13">
        <f t="shared" si="2"/>
        <v>6</v>
      </c>
      <c r="Q25" s="10">
        <v>16</v>
      </c>
      <c r="T25" s="12"/>
      <c r="U25" s="13">
        <f t="shared" si="3"/>
        <v>6</v>
      </c>
      <c r="V25" s="38">
        <f t="shared" si="8"/>
        <v>15</v>
      </c>
      <c r="W25" s="38">
        <f t="shared" si="9"/>
        <v>19</v>
      </c>
      <c r="X25" s="23" t="str">
        <f t="shared" si="6"/>
        <v>Fernanda Hernandez</v>
      </c>
      <c r="Y25" s="23" t="str">
        <f t="shared" si="7"/>
        <v>Power Wheels</v>
      </c>
    </row>
    <row r="26" spans="1:23" ht="22.5" customHeight="1">
      <c r="A26" s="58">
        <f t="shared" si="0"/>
        <v>17</v>
      </c>
      <c r="B26" s="154" t="s">
        <v>162</v>
      </c>
      <c r="C26" s="154" t="s">
        <v>137</v>
      </c>
      <c r="D26" s="99"/>
      <c r="E26" s="152"/>
      <c r="F26" s="44">
        <v>961</v>
      </c>
      <c r="G26" s="10">
        <v>1</v>
      </c>
      <c r="J26" s="12" t="s">
        <v>390</v>
      </c>
      <c r="K26" s="13">
        <f t="shared" si="1"/>
        <v>21</v>
      </c>
      <c r="L26" s="22">
        <v>2</v>
      </c>
      <c r="O26" s="11"/>
      <c r="P26" s="13">
        <f t="shared" si="2"/>
        <v>20</v>
      </c>
      <c r="Q26" s="10">
        <v>2</v>
      </c>
      <c r="T26" s="12"/>
      <c r="U26" s="13">
        <f t="shared" si="3"/>
        <v>20</v>
      </c>
      <c r="V26" s="38">
        <f t="shared" si="8"/>
        <v>61</v>
      </c>
      <c r="W26" s="38">
        <f t="shared" si="9"/>
        <v>2</v>
      </c>
    </row>
    <row r="27" spans="1:23" ht="22.5" customHeight="1">
      <c r="A27" s="58">
        <f t="shared" si="0"/>
        <v>18</v>
      </c>
      <c r="B27" s="154" t="s">
        <v>330</v>
      </c>
      <c r="C27" s="154" t="s">
        <v>137</v>
      </c>
      <c r="D27" s="99"/>
      <c r="E27" s="152"/>
      <c r="F27" s="44">
        <v>964</v>
      </c>
      <c r="G27" s="10">
        <v>11</v>
      </c>
      <c r="J27" s="12"/>
      <c r="K27" s="13">
        <f t="shared" si="1"/>
        <v>11</v>
      </c>
      <c r="L27" s="22">
        <v>7</v>
      </c>
      <c r="O27" s="11"/>
      <c r="P27" s="13">
        <f t="shared" si="2"/>
        <v>15</v>
      </c>
      <c r="Q27" s="10">
        <v>10</v>
      </c>
      <c r="T27" s="12"/>
      <c r="U27" s="13">
        <f t="shared" si="3"/>
        <v>12</v>
      </c>
      <c r="V27" s="38">
        <f t="shared" si="8"/>
        <v>38</v>
      </c>
      <c r="W27" s="38">
        <f t="shared" si="9"/>
        <v>9</v>
      </c>
    </row>
    <row r="28" spans="1:25" ht="22.5" customHeight="1">
      <c r="A28" s="58">
        <f t="shared" si="0"/>
        <v>19</v>
      </c>
      <c r="B28" s="154" t="s">
        <v>331</v>
      </c>
      <c r="C28" s="154" t="s">
        <v>137</v>
      </c>
      <c r="D28" s="99"/>
      <c r="E28" s="152"/>
      <c r="F28" s="44">
        <v>965</v>
      </c>
      <c r="G28" s="10">
        <v>5</v>
      </c>
      <c r="J28" s="12"/>
      <c r="K28" s="13">
        <f t="shared" si="1"/>
        <v>17</v>
      </c>
      <c r="L28" s="22">
        <v>12</v>
      </c>
      <c r="O28" s="11"/>
      <c r="P28" s="13">
        <f t="shared" si="2"/>
        <v>10</v>
      </c>
      <c r="Q28" s="10">
        <v>13</v>
      </c>
      <c r="T28" s="12"/>
      <c r="U28" s="13">
        <f t="shared" si="3"/>
        <v>9</v>
      </c>
      <c r="V28" s="38">
        <f t="shared" si="8"/>
        <v>36</v>
      </c>
      <c r="W28" s="38">
        <f t="shared" si="9"/>
        <v>10</v>
      </c>
      <c r="X28" s="23" t="str">
        <f t="shared" si="6"/>
        <v>Catalina Moya</v>
      </c>
      <c r="Y28" s="23" t="str">
        <f t="shared" si="7"/>
        <v>Puente Alto</v>
      </c>
    </row>
    <row r="29" spans="1:25" ht="22.5" customHeight="1">
      <c r="A29" s="58">
        <f t="shared" si="0"/>
        <v>20</v>
      </c>
      <c r="B29" s="154" t="s">
        <v>329</v>
      </c>
      <c r="C29" s="154" t="s">
        <v>137</v>
      </c>
      <c r="D29" s="99"/>
      <c r="E29" s="152"/>
      <c r="F29" s="44">
        <v>970</v>
      </c>
      <c r="G29" s="10">
        <v>6</v>
      </c>
      <c r="J29" s="12"/>
      <c r="K29" s="13">
        <f t="shared" si="1"/>
        <v>16</v>
      </c>
      <c r="L29" s="22">
        <v>19</v>
      </c>
      <c r="O29" s="12"/>
      <c r="P29" s="13">
        <f t="shared" si="2"/>
        <v>3</v>
      </c>
      <c r="Q29" s="10">
        <v>11</v>
      </c>
      <c r="T29" s="11"/>
      <c r="U29" s="13">
        <f t="shared" si="3"/>
        <v>11</v>
      </c>
      <c r="V29" s="38">
        <f t="shared" si="8"/>
        <v>30</v>
      </c>
      <c r="W29" s="38">
        <f t="shared" si="9"/>
        <v>11</v>
      </c>
      <c r="X29" s="23" t="str">
        <f t="shared" si="6"/>
        <v>Fernanda Gonzalez</v>
      </c>
      <c r="Y29" s="23" t="str">
        <f t="shared" si="7"/>
        <v>Puente Alto</v>
      </c>
    </row>
    <row r="30" spans="1:23" ht="22.5" customHeight="1">
      <c r="A30" s="58">
        <f t="shared" si="0"/>
        <v>21</v>
      </c>
      <c r="B30" s="154" t="s">
        <v>332</v>
      </c>
      <c r="C30" s="154" t="s">
        <v>137</v>
      </c>
      <c r="D30" s="99"/>
      <c r="E30" s="152"/>
      <c r="F30" s="44">
        <v>977</v>
      </c>
      <c r="G30" s="10">
        <v>3</v>
      </c>
      <c r="J30" s="12"/>
      <c r="K30" s="13">
        <f t="shared" si="1"/>
        <v>19</v>
      </c>
      <c r="L30" s="22">
        <v>11</v>
      </c>
      <c r="O30" s="12"/>
      <c r="P30" s="13">
        <f t="shared" si="2"/>
        <v>11</v>
      </c>
      <c r="Q30" s="10">
        <v>3</v>
      </c>
      <c r="T30" s="11"/>
      <c r="U30" s="13">
        <f t="shared" si="3"/>
        <v>19</v>
      </c>
      <c r="V30" s="38">
        <f t="shared" si="8"/>
        <v>49</v>
      </c>
      <c r="W30" s="38">
        <f t="shared" si="9"/>
        <v>3</v>
      </c>
    </row>
    <row r="31" spans="1:25" ht="22.5" customHeight="1" thickBot="1">
      <c r="A31" s="58">
        <f>IF(B31&gt;0,A29+1,"")</f>
      </c>
      <c r="B31" s="154"/>
      <c r="C31" s="154"/>
      <c r="D31" s="99"/>
      <c r="E31" s="152"/>
      <c r="F31" s="44"/>
      <c r="G31" s="10"/>
      <c r="J31" s="11"/>
      <c r="K31" s="13">
        <f t="shared" si="1"/>
        <v>0</v>
      </c>
      <c r="L31" s="22"/>
      <c r="O31" s="11"/>
      <c r="P31" s="13">
        <f t="shared" si="2"/>
        <v>0</v>
      </c>
      <c r="Q31" s="10"/>
      <c r="T31" s="11"/>
      <c r="U31" s="13">
        <f t="shared" si="3"/>
        <v>0</v>
      </c>
      <c r="V31" s="37">
        <f>K31+P31+U31</f>
        <v>0</v>
      </c>
      <c r="W31" s="37">
        <f>IF(V31=0,0,RANK(V31,$V$10:$V$31,0))</f>
        <v>0</v>
      </c>
      <c r="X31" s="23">
        <f t="shared" si="6"/>
        <v>0</v>
      </c>
      <c r="Y31" s="23">
        <f t="shared" si="7"/>
        <v>0</v>
      </c>
    </row>
    <row r="32" spans="7:23" ht="12.75">
      <c r="G32" s="83"/>
      <c r="H32" s="26"/>
      <c r="I32" s="26"/>
      <c r="J32" s="26"/>
      <c r="K32" s="84"/>
      <c r="L32" s="26"/>
      <c r="M32" s="26"/>
      <c r="N32" s="26"/>
      <c r="O32" s="26"/>
      <c r="P32" s="26"/>
      <c r="Q32" s="83"/>
      <c r="R32" s="26"/>
      <c r="S32" s="26"/>
      <c r="T32" s="26"/>
      <c r="U32" s="84"/>
      <c r="V32" s="28"/>
      <c r="W32" s="28"/>
    </row>
    <row r="33" spans="2:23" ht="12.75">
      <c r="B33" s="23" t="s">
        <v>5</v>
      </c>
      <c r="G33" s="30"/>
      <c r="H33" s="28"/>
      <c r="I33" s="28"/>
      <c r="J33" s="28"/>
      <c r="K33" s="85"/>
      <c r="L33" s="28"/>
      <c r="M33" s="28"/>
      <c r="N33" s="28"/>
      <c r="O33" s="28"/>
      <c r="P33" s="28"/>
      <c r="Q33" s="30"/>
      <c r="R33" s="28"/>
      <c r="S33" s="28"/>
      <c r="T33" s="28"/>
      <c r="U33" s="85"/>
      <c r="V33" s="28"/>
      <c r="W33" s="28"/>
    </row>
    <row r="34" spans="7:23" ht="12.75">
      <c r="G34" s="30"/>
      <c r="H34" s="28"/>
      <c r="I34" s="28"/>
      <c r="J34" s="28"/>
      <c r="K34" s="85"/>
      <c r="L34" s="28"/>
      <c r="M34" s="28"/>
      <c r="N34" s="28"/>
      <c r="O34" s="28"/>
      <c r="P34" s="28"/>
      <c r="Q34" s="30"/>
      <c r="R34" s="28"/>
      <c r="S34" s="28"/>
      <c r="T34" s="28"/>
      <c r="U34" s="85"/>
      <c r="V34" s="28"/>
      <c r="W34" s="28"/>
    </row>
    <row r="35" spans="2:23" ht="13.5" thickBot="1">
      <c r="B35" s="23" t="s">
        <v>6</v>
      </c>
      <c r="G35" s="86"/>
      <c r="H35" s="33"/>
      <c r="I35" s="33"/>
      <c r="J35" s="33"/>
      <c r="K35" s="87"/>
      <c r="L35" s="33"/>
      <c r="M35" s="33"/>
      <c r="N35" s="33"/>
      <c r="O35" s="33"/>
      <c r="P35" s="33"/>
      <c r="Q35" s="86"/>
      <c r="R35" s="33"/>
      <c r="S35" s="33"/>
      <c r="T35" s="33"/>
      <c r="U35" s="87"/>
      <c r="V35" s="28"/>
      <c r="W35" s="28"/>
    </row>
    <row r="36" spans="22:23" ht="12.75">
      <c r="V36" s="28"/>
      <c r="W36" s="28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SAMUEL MINZER BENAENTE</cp:lastModifiedBy>
  <cp:lastPrinted>2018-03-29T21:12:41Z</cp:lastPrinted>
  <dcterms:created xsi:type="dcterms:W3CDTF">1996-11-27T10:00:04Z</dcterms:created>
  <dcterms:modified xsi:type="dcterms:W3CDTF">2019-03-07T14:15:34Z</dcterms:modified>
  <cp:category/>
  <cp:version/>
  <cp:contentType/>
  <cp:contentStatus/>
</cp:coreProperties>
</file>