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789" activeTab="1"/>
  </bookViews>
  <sheets>
    <sheet name="TC DAMAS VEL." sheetId="1" r:id="rId1"/>
    <sheet name="TC VARONES VEL." sheetId="2" r:id="rId2"/>
    <sheet name="TC DAMAS FONDO" sheetId="3" r:id="rId3"/>
    <sheet name="TC VARONES FONDO" sheetId="4" r:id="rId4"/>
    <sheet name="DAMAS PRE JUVENIL" sheetId="5" r:id="rId5"/>
    <sheet name="VARONES PRE JUVENIL" sheetId="6" r:id="rId6"/>
    <sheet name="3ºD" sheetId="7" r:id="rId7"/>
    <sheet name="3ºV" sheetId="8" r:id="rId8"/>
    <sheet name="4ºD" sheetId="9" r:id="rId9"/>
    <sheet name="4ºV" sheetId="10" r:id="rId10"/>
    <sheet name="Premiación Alta" sheetId="11" r:id="rId11"/>
    <sheet name="Hoja1" sheetId="12" r:id="rId12"/>
    <sheet name="Hoja2" sheetId="13" r:id="rId13"/>
  </sheets>
  <definedNames>
    <definedName name="_xlnm._FilterDatabase" localSheetId="1" hidden="1">'TC VARONES VEL.'!$A$9:$S$28</definedName>
    <definedName name="_xlfn.COUNTIFS" hidden="1">#NAME?</definedName>
    <definedName name="_xlnm.Print_Area" localSheetId="10">'Premiación Alta'!$A$1:$G$38</definedName>
    <definedName name="_xlnm.Print_Area" localSheetId="1">'TC VARONES VEL.'!$A$1:$T$30</definedName>
    <definedName name="_xlnm.Print_Titles" localSheetId="5">'VARONES PRE JUVENIL'!$1:$8</definedName>
  </definedNames>
  <calcPr fullCalcOnLoad="1"/>
</workbook>
</file>

<file path=xl/sharedStrings.xml><?xml version="1.0" encoding="utf-8"?>
<sst xmlns="http://schemas.openxmlformats.org/spreadsheetml/2006/main" count="1104" uniqueCount="454">
  <si>
    <t>NOMBRE</t>
  </si>
  <si>
    <t>NUMERO</t>
  </si>
  <si>
    <t>LUGAR</t>
  </si>
  <si>
    <t>TIEMPO</t>
  </si>
  <si>
    <t>PTOS.</t>
  </si>
  <si>
    <t>Juez Arbitro:</t>
  </si>
  <si>
    <t>Juez Planillas:</t>
  </si>
  <si>
    <t>PUNTOS</t>
  </si>
  <si>
    <t>TOTAL CORREDORES</t>
  </si>
  <si>
    <t>PREMIACIÓN</t>
  </si>
  <si>
    <t>Lug.</t>
  </si>
  <si>
    <t>Nombre</t>
  </si>
  <si>
    <t>RECORD</t>
  </si>
  <si>
    <t>PRE-JUVENIL DAMAS ALTA COMPETENCIA</t>
  </si>
  <si>
    <t>PRE-JUVENIL VARONES ALTA COMPETENCIA</t>
  </si>
  <si>
    <t>3ª DAMAS ALTA COMPETENCIA</t>
  </si>
  <si>
    <t>3ª VARONES ALTA COMPETENCIA</t>
  </si>
  <si>
    <t>4ª DAMAS ALTA COMPETENCIA</t>
  </si>
  <si>
    <t>4ª VARONES ALTA COMPETENCIA</t>
  </si>
  <si>
    <t>CLUB</t>
  </si>
  <si>
    <t>Club</t>
  </si>
  <si>
    <t>Universitario</t>
  </si>
  <si>
    <t>Diego Portales</t>
  </si>
  <si>
    <t>Leones Rojos</t>
  </si>
  <si>
    <t>Colo Colo</t>
  </si>
  <si>
    <t>San Joaquin</t>
  </si>
  <si>
    <t>Huechuraba</t>
  </si>
  <si>
    <t>Escuela Nacional</t>
  </si>
  <si>
    <t>Ruedas de Fuego</t>
  </si>
  <si>
    <t>Alfredo Mardones</t>
  </si>
  <si>
    <t>Kronos</t>
  </si>
  <si>
    <t>Jorge Reyes</t>
  </si>
  <si>
    <t>Braulio Reyes</t>
  </si>
  <si>
    <t>Lucas Silva</t>
  </si>
  <si>
    <t>Rocket Roller Race</t>
  </si>
  <si>
    <t>ASOCIACIÓN</t>
  </si>
  <si>
    <t>Santiago</t>
  </si>
  <si>
    <t>JD</t>
  </si>
  <si>
    <t>AD</t>
  </si>
  <si>
    <t>Catolica</t>
  </si>
  <si>
    <t>Metropolitana</t>
  </si>
  <si>
    <t>C</t>
  </si>
  <si>
    <t>AV</t>
  </si>
  <si>
    <t>JV</t>
  </si>
  <si>
    <t>3ª V</t>
  </si>
  <si>
    <t>PRE-JUVENIL DAMAS</t>
  </si>
  <si>
    <t>PRE-JUVENIL VARONES</t>
  </si>
  <si>
    <t>3ª DAMAS</t>
  </si>
  <si>
    <t>3ª VARONES</t>
  </si>
  <si>
    <t>4ª DAMAS</t>
  </si>
  <si>
    <t>4ª VARONES</t>
  </si>
  <si>
    <t>Black Bull</t>
  </si>
  <si>
    <t>Marcela Espinoza</t>
  </si>
  <si>
    <t>Ricardo Verdugo</t>
  </si>
  <si>
    <t>U. de Chile</t>
  </si>
  <si>
    <t>Pamela Mariani</t>
  </si>
  <si>
    <t>Javiera Vargas</t>
  </si>
  <si>
    <t>Javiera San Martin</t>
  </si>
  <si>
    <t>Camila Zapata</t>
  </si>
  <si>
    <t>Giselle Jorquera</t>
  </si>
  <si>
    <t>Alejandra Traslaviña</t>
  </si>
  <si>
    <t>Raul Ivan Pedraza</t>
  </si>
  <si>
    <t>Matias Salgado</t>
  </si>
  <si>
    <t>Javier Gonzalez</t>
  </si>
  <si>
    <t>Daniel Bravo</t>
  </si>
  <si>
    <t>Rolando Ossandon</t>
  </si>
  <si>
    <t>Juan Carlos Bazan</t>
  </si>
  <si>
    <t>Hugo Ramirez</t>
  </si>
  <si>
    <t>Fabian Diaz</t>
  </si>
  <si>
    <t>Ruben Garcia</t>
  </si>
  <si>
    <t>Dragones</t>
  </si>
  <si>
    <t>Romina Perez</t>
  </si>
  <si>
    <t>Ashly Marin</t>
  </si>
  <si>
    <t>Valentina Castillo</t>
  </si>
  <si>
    <t>Rayen Suarez</t>
  </si>
  <si>
    <t>Nicole Ulloa</t>
  </si>
  <si>
    <t>Belen Urrutia</t>
  </si>
  <si>
    <t>Danko Vidal</t>
  </si>
  <si>
    <t>Gonzalo Villablanca</t>
  </si>
  <si>
    <t>Eduardo Ramirez</t>
  </si>
  <si>
    <t>Macarena Vasquez</t>
  </si>
  <si>
    <t>Catalina Orellana</t>
  </si>
  <si>
    <t>Fenix</t>
  </si>
  <si>
    <t>Moira Chaña</t>
  </si>
  <si>
    <t>Cristobal Marchant</t>
  </si>
  <si>
    <t>Pintana s/ruedas</t>
  </si>
  <si>
    <t>Fabian Garrido</t>
  </si>
  <si>
    <t>Union las Condes</t>
  </si>
  <si>
    <t>Union Las Condes</t>
  </si>
  <si>
    <t>Rene Maldonado</t>
  </si>
  <si>
    <t>Victoria Bustos</t>
  </si>
  <si>
    <t>Catalina Hraste</t>
  </si>
  <si>
    <t>Mathias Parada</t>
  </si>
  <si>
    <t>Cristian Sandoval</t>
  </si>
  <si>
    <t>Paulo Verdugo</t>
  </si>
  <si>
    <t>Emanuel Silva</t>
  </si>
  <si>
    <t>Javiera Flores</t>
  </si>
  <si>
    <t>Crescente Errazuriz</t>
  </si>
  <si>
    <t>Nicolas Albornoz</t>
  </si>
  <si>
    <t>Martina Diaz</t>
  </si>
  <si>
    <t>Valentina Perez</t>
  </si>
  <si>
    <t>Andrea Castillo</t>
  </si>
  <si>
    <t>Rodrigo Valenzuela</t>
  </si>
  <si>
    <t>Jamileth Villacura</t>
  </si>
  <si>
    <t>Renegados</t>
  </si>
  <si>
    <t>Katherine Alvarado</t>
  </si>
  <si>
    <t>Stefany Santis</t>
  </si>
  <si>
    <t>Sebastian Apablaza</t>
  </si>
  <si>
    <t>Walter Palma</t>
  </si>
  <si>
    <t>Maria Paz Meza</t>
  </si>
  <si>
    <t>Catalina Cavieres</t>
  </si>
  <si>
    <t>Karin Espinoza</t>
  </si>
  <si>
    <t>Javiera Pinochet</t>
  </si>
  <si>
    <t>Curico Maria Salinas</t>
  </si>
  <si>
    <t>Kiara Osses</t>
  </si>
  <si>
    <t>Pamela Verdugo</t>
  </si>
  <si>
    <t>Lorena Espinoza</t>
  </si>
  <si>
    <t>Boosted</t>
  </si>
  <si>
    <t>Kathia Rodriguez</t>
  </si>
  <si>
    <t>Ivan Torres</t>
  </si>
  <si>
    <t>Josefa Silva</t>
  </si>
  <si>
    <t>Eric Gauna</t>
  </si>
  <si>
    <t>Flechas Doradas</t>
  </si>
  <si>
    <t>Martina Naranjo</t>
  </si>
  <si>
    <t>Catalina Castillo</t>
  </si>
  <si>
    <t>Javiera Carrasco</t>
  </si>
  <si>
    <t>Fernanda Lara</t>
  </si>
  <si>
    <t>Rayen Molina</t>
  </si>
  <si>
    <t>Sebastian Leon</t>
  </si>
  <si>
    <t>Aranxa Aqueveque</t>
  </si>
  <si>
    <t>Thiare Diaz</t>
  </si>
  <si>
    <t>Matias Venegas</t>
  </si>
  <si>
    <t>Gabriel Reyes</t>
  </si>
  <si>
    <t>Paulina Diaz</t>
  </si>
  <si>
    <t>Paloma Flores</t>
  </si>
  <si>
    <t>Ivan Morales</t>
  </si>
  <si>
    <t>Catalina Lorca</t>
  </si>
  <si>
    <t>Emily Lobos</t>
  </si>
  <si>
    <t>Ignacio Mardones</t>
  </si>
  <si>
    <t>Camilo Lara</t>
  </si>
  <si>
    <t>Pola Narvaez</t>
  </si>
  <si>
    <t>Catherine Peñan</t>
  </si>
  <si>
    <t>Daniela Tapia</t>
  </si>
  <si>
    <t>Francisco Duran</t>
  </si>
  <si>
    <t>Mauricio Muñoz</t>
  </si>
  <si>
    <t>Antonia Jimenez</t>
  </si>
  <si>
    <t>Valentina Martinez</t>
  </si>
  <si>
    <t>Valentina Mayanes</t>
  </si>
  <si>
    <t>Camila Mayanes</t>
  </si>
  <si>
    <t>Javiera Espina</t>
  </si>
  <si>
    <t>Martina Gonzalez</t>
  </si>
  <si>
    <t>Valentina Soto</t>
  </si>
  <si>
    <t>Almendra Chavarria</t>
  </si>
  <si>
    <t>Alvaro Porta</t>
  </si>
  <si>
    <t>Rengo</t>
  </si>
  <si>
    <t>Daniel Carrasco</t>
  </si>
  <si>
    <t>Fernanda Muñoz</t>
  </si>
  <si>
    <t>Benjamin Muñoz</t>
  </si>
  <si>
    <t>Amanda Farias</t>
  </si>
  <si>
    <t>Rigoberto Sepulveda</t>
  </si>
  <si>
    <t>Tupahue</t>
  </si>
  <si>
    <t>Francisca Henriquez</t>
  </si>
  <si>
    <t>Puente Alto</t>
  </si>
  <si>
    <t>Hualpen</t>
  </si>
  <si>
    <t>Deportivo Quilpue</t>
  </si>
  <si>
    <t>Jose Parada</t>
  </si>
  <si>
    <t>Natalya Lizama</t>
  </si>
  <si>
    <t>Valentina Muñoz</t>
  </si>
  <si>
    <t>Elizabeth Morales</t>
  </si>
  <si>
    <t>Francisca Jimenez</t>
  </si>
  <si>
    <t>Matias Briceño</t>
  </si>
  <si>
    <t>Franco Tamburini</t>
  </si>
  <si>
    <t>Manuel Moscoso</t>
  </si>
  <si>
    <t>Jorge Venegas</t>
  </si>
  <si>
    <t>Geraldin Fernandez</t>
  </si>
  <si>
    <t>Belen Alarcon</t>
  </si>
  <si>
    <t>Javiera Silva</t>
  </si>
  <si>
    <t>Antonia Mariqueo</t>
  </si>
  <si>
    <t>Chitas Quilicura</t>
  </si>
  <si>
    <t>Millaray Melin</t>
  </si>
  <si>
    <t>Nicol Bolañoz</t>
  </si>
  <si>
    <t>Ambar Retamal</t>
  </si>
  <si>
    <t>Rocio Villagra</t>
  </si>
  <si>
    <t>Antonella Henriquez</t>
  </si>
  <si>
    <t>Martina Otazo</t>
  </si>
  <si>
    <t>Valeria Soto</t>
  </si>
  <si>
    <t>Joaquin Arrouch</t>
  </si>
  <si>
    <t>Union Las condes</t>
  </si>
  <si>
    <t>Fernanda Mariqueo</t>
  </si>
  <si>
    <t>Rocio Soto</t>
  </si>
  <si>
    <t>Catalina Urra</t>
  </si>
  <si>
    <t>Josefa Espinoza</t>
  </si>
  <si>
    <t>Adiss Nuñez</t>
  </si>
  <si>
    <t>Isidora Guzman</t>
  </si>
  <si>
    <t>Vicente Guerrero</t>
  </si>
  <si>
    <t>Renato Arrouch</t>
  </si>
  <si>
    <t>Gustavo Riffo</t>
  </si>
  <si>
    <t>Dante Carvajal</t>
  </si>
  <si>
    <t>Gian Celedon</t>
  </si>
  <si>
    <t>Rodrigo Porta</t>
  </si>
  <si>
    <t>Uzi Roller</t>
  </si>
  <si>
    <t>Roberto Inostroza</t>
  </si>
  <si>
    <t>Cedre Morales</t>
  </si>
  <si>
    <t>Ac. Valparaiso</t>
  </si>
  <si>
    <t>PLANILLAS RANKING ALTA COMPETENCIA 2018</t>
  </si>
  <si>
    <t>ADULTO DAMAS VELOCIDAD ALTA COMPETENCIA</t>
  </si>
  <si>
    <t>Nicole Pinto</t>
  </si>
  <si>
    <t>RPA</t>
  </si>
  <si>
    <t>Power Wheels</t>
  </si>
  <si>
    <t>Italo Tavali</t>
  </si>
  <si>
    <t>Matias Moscoso</t>
  </si>
  <si>
    <t>Martin Amigo</t>
  </si>
  <si>
    <t>Marley Mina</t>
  </si>
  <si>
    <t>Gaspar Nuñez</t>
  </si>
  <si>
    <t>Cristian Salazar</t>
  </si>
  <si>
    <t>Angelo Tamburini</t>
  </si>
  <si>
    <t>Isabel Soto</t>
  </si>
  <si>
    <t>Valentina Carmona</t>
  </si>
  <si>
    <t>Amanda Cortes</t>
  </si>
  <si>
    <t>Daniela Diaz</t>
  </si>
  <si>
    <t>Javiera Diaz</t>
  </si>
  <si>
    <t>Javiera Sandoval</t>
  </si>
  <si>
    <t>Amanda Ortiz</t>
  </si>
  <si>
    <t>Isidora Aravena</t>
  </si>
  <si>
    <t>Maximo Viñales</t>
  </si>
  <si>
    <t>Guillermo Castillo</t>
  </si>
  <si>
    <t>Luciano Rojas</t>
  </si>
  <si>
    <t>Francisca Quiroga</t>
  </si>
  <si>
    <t>Agustina Morales</t>
  </si>
  <si>
    <t>Sofia Ardiles</t>
  </si>
  <si>
    <t>Alondra Ramirez</t>
  </si>
  <si>
    <t>Bonny Contreras</t>
  </si>
  <si>
    <t>Maria Celeste Saez</t>
  </si>
  <si>
    <t>Trinidad Manqui</t>
  </si>
  <si>
    <t>Camila Aguila</t>
  </si>
  <si>
    <t>Extreme Speed</t>
  </si>
  <si>
    <t>Maria Jesus Faundez</t>
  </si>
  <si>
    <t>Chitas de Quilicura</t>
  </si>
  <si>
    <t>Sofia Sepulveda</t>
  </si>
  <si>
    <t>Barbara Norambuena</t>
  </si>
  <si>
    <t>Josefa Briceño</t>
  </si>
  <si>
    <t>Arwen Diaz</t>
  </si>
  <si>
    <t>Franco Ibarra</t>
  </si>
  <si>
    <t>Giorgio Celedon</t>
  </si>
  <si>
    <t>Amaro Bazan</t>
  </si>
  <si>
    <t>Marcos Ruiz</t>
  </si>
  <si>
    <t>Cristofer Ulloa</t>
  </si>
  <si>
    <t>Juan Sandoval</t>
  </si>
  <si>
    <t>Lucas Caneleo</t>
  </si>
  <si>
    <t>Sebastian Lilllo</t>
  </si>
  <si>
    <t>Booested</t>
  </si>
  <si>
    <t>Francisca Berland</t>
  </si>
  <si>
    <t>Ignacia Daza</t>
  </si>
  <si>
    <t>Naomi Duarte</t>
  </si>
  <si>
    <t>Martina Cerezo</t>
  </si>
  <si>
    <t>Daniela Navarrete</t>
  </si>
  <si>
    <t>Paulina Mondaca</t>
  </si>
  <si>
    <t>Valentina Lizama</t>
  </si>
  <si>
    <t>Nicole Rojas</t>
  </si>
  <si>
    <t>Denisse Mella</t>
  </si>
  <si>
    <t>Catalina Aguirre</t>
  </si>
  <si>
    <t>Katalina Varas</t>
  </si>
  <si>
    <t>Alyha Velasquez</t>
  </si>
  <si>
    <t>Darinka Riveros</t>
  </si>
  <si>
    <t>Mariana Manqui</t>
  </si>
  <si>
    <t>Tahia Duarte</t>
  </si>
  <si>
    <t>Paula Moreno</t>
  </si>
  <si>
    <t>Constanza Moreno</t>
  </si>
  <si>
    <t>Lorena Valderrama</t>
  </si>
  <si>
    <t>Martina Rojas</t>
  </si>
  <si>
    <t>Francisca Bronstein</t>
  </si>
  <si>
    <t>Barbara Cares</t>
  </si>
  <si>
    <t>Natalia Escobar</t>
  </si>
  <si>
    <t>Barbara Gonzalez</t>
  </si>
  <si>
    <t>Rosario Sepulveda</t>
  </si>
  <si>
    <t>Constanza Santis</t>
  </si>
  <si>
    <t>Javiera Lara</t>
  </si>
  <si>
    <t>Diego Mayanes</t>
  </si>
  <si>
    <t>Christian Soto</t>
  </si>
  <si>
    <t>Joaquin Frivola</t>
  </si>
  <si>
    <t>Giuliano Celedon</t>
  </si>
  <si>
    <t>Matias Rios</t>
  </si>
  <si>
    <t>Bastian Viñales</t>
  </si>
  <si>
    <t>Fernando Hinojosa</t>
  </si>
  <si>
    <t>Powe Wheels</t>
  </si>
  <si>
    <t>Brandon Quezada</t>
  </si>
  <si>
    <t>Diego Soto</t>
  </si>
  <si>
    <t>German Toro</t>
  </si>
  <si>
    <t>Team Diaz</t>
  </si>
  <si>
    <t>Patricio Valdebenito</t>
  </si>
  <si>
    <t>German Perez</t>
  </si>
  <si>
    <t>Bastian Salguero</t>
  </si>
  <si>
    <t>Antonia Espejo</t>
  </si>
  <si>
    <t>Mayra Silva</t>
  </si>
  <si>
    <t>Vanessa Albornoz</t>
  </si>
  <si>
    <t>Maite Cea</t>
  </si>
  <si>
    <t>Maira Lopez</t>
  </si>
  <si>
    <t>Francisca Saavedra</t>
  </si>
  <si>
    <t>Camila Fernandez</t>
  </si>
  <si>
    <t>Sujei Orellana</t>
  </si>
  <si>
    <t>Lorena Millan</t>
  </si>
  <si>
    <t>Maria Jesus Bobadilla</t>
  </si>
  <si>
    <t>Madelyne Alegria</t>
  </si>
  <si>
    <t>Danae Gutierrez</t>
  </si>
  <si>
    <t>Valentina Aedo</t>
  </si>
  <si>
    <t>Vanessa Espinoza</t>
  </si>
  <si>
    <t>Alisson Sepulveda</t>
  </si>
  <si>
    <t>Scarlet Jaramillo</t>
  </si>
  <si>
    <t>Pamela Santis</t>
  </si>
  <si>
    <t>Chitas De Quilicura</t>
  </si>
  <si>
    <t>Valentina Flores</t>
  </si>
  <si>
    <t>Makarena Gonzalez</t>
  </si>
  <si>
    <t>Gloria Carolina  Morales</t>
  </si>
  <si>
    <t>Maria Olivia Fernandez</t>
  </si>
  <si>
    <t>Vanessa Aguirre</t>
  </si>
  <si>
    <t>Ianara Leviñanco</t>
  </si>
  <si>
    <t>Camila Navarro</t>
  </si>
  <si>
    <t>Alexandra Pozo</t>
  </si>
  <si>
    <t>ADULTO DAMAS FONDO ALTA COMPETENCIA</t>
  </si>
  <si>
    <t>ADULTO VARONES FONDO ALTA COMPETENCIA</t>
  </si>
  <si>
    <t>Larissa de Oliveiro</t>
  </si>
  <si>
    <t>Janinne Ibañez</t>
  </si>
  <si>
    <t>Deniss Valenzuela</t>
  </si>
  <si>
    <t>Martina Zoro</t>
  </si>
  <si>
    <t>Aaron Lizana</t>
  </si>
  <si>
    <t>Francesca Briceño</t>
  </si>
  <si>
    <t>Anahi Pardo</t>
  </si>
  <si>
    <t>Antonella Orellana</t>
  </si>
  <si>
    <t>Fernando Perez</t>
  </si>
  <si>
    <t>Johan Contreras</t>
  </si>
  <si>
    <t>Camilo Diaz</t>
  </si>
  <si>
    <t>Jose Basterrica</t>
  </si>
  <si>
    <t>Juan Rojas</t>
  </si>
  <si>
    <t>Pablo Mora</t>
  </si>
  <si>
    <t>Gianinna Rocco</t>
  </si>
  <si>
    <t>Gonzalo Guajardo</t>
  </si>
  <si>
    <t>Farshid Shayama</t>
  </si>
  <si>
    <t>Mohammad Solehi</t>
  </si>
  <si>
    <t>Team Iran</t>
  </si>
  <si>
    <t>Josefa Ortiz</t>
  </si>
  <si>
    <t>Juan Cristobal Donoso</t>
  </si>
  <si>
    <t>Lucas Castro</t>
  </si>
  <si>
    <t>Lucas Galleguillos</t>
  </si>
  <si>
    <t>ADULTO DAMAS FONDO</t>
  </si>
  <si>
    <t>Gabriela Morales</t>
  </si>
  <si>
    <t>Nicolas Gonzalez</t>
  </si>
  <si>
    <t>Jenny Rivera</t>
  </si>
  <si>
    <t>Andres Diaz</t>
  </si>
  <si>
    <t>Roller Sur Talcahuano</t>
  </si>
  <si>
    <t>Constanza Peralta</t>
  </si>
  <si>
    <t>Katalina Gutierez</t>
  </si>
  <si>
    <t>Valentina Fuentes</t>
  </si>
  <si>
    <t>Daphne Yañez</t>
  </si>
  <si>
    <t>Fernanda Mela</t>
  </si>
  <si>
    <t>Lorenza Riveros</t>
  </si>
  <si>
    <t xml:space="preserve">Benjamin Mora </t>
  </si>
  <si>
    <t>Camila Carreño</t>
  </si>
  <si>
    <t>Elena Alvarez</t>
  </si>
  <si>
    <t>Macarena Nuñez</t>
  </si>
  <si>
    <t>Benjamin Diaz</t>
  </si>
  <si>
    <t>Team Master</t>
  </si>
  <si>
    <t>Siegredt Salinas</t>
  </si>
  <si>
    <t>Jeremias Morales</t>
  </si>
  <si>
    <t>Sebastian Paillavil</t>
  </si>
  <si>
    <t>300 Mts Series</t>
  </si>
  <si>
    <t>32.84</t>
  </si>
  <si>
    <t>1000 Mts</t>
  </si>
  <si>
    <t>1.46.58</t>
  </si>
  <si>
    <t>32.42</t>
  </si>
  <si>
    <t>1.46.19</t>
  </si>
  <si>
    <t>500 Mts + D</t>
  </si>
  <si>
    <t>Amelia Rivera</t>
  </si>
  <si>
    <t>Laura Villagran</t>
  </si>
  <si>
    <t>TC VARONES VELOCIDAD ALTA COMPETENCIA</t>
  </si>
  <si>
    <t>200 Mts C/r</t>
  </si>
  <si>
    <t>18.84</t>
  </si>
  <si>
    <t>10.000 Mts Puntos</t>
  </si>
  <si>
    <t>10.000 Mts Puntos + Elim</t>
  </si>
  <si>
    <t>TC VARONES VELOCIDAD</t>
  </si>
  <si>
    <t>TC DAMAS VELOCIDAD</t>
  </si>
  <si>
    <t>TC VARONES FONDO</t>
  </si>
  <si>
    <t>18.92</t>
  </si>
  <si>
    <t>18.64</t>
  </si>
  <si>
    <t>18.94</t>
  </si>
  <si>
    <t>20.16</t>
  </si>
  <si>
    <t>20.70</t>
  </si>
  <si>
    <t>22.33</t>
  </si>
  <si>
    <t>19.19</t>
  </si>
  <si>
    <t>19.60</t>
  </si>
  <si>
    <t>Marla Castro</t>
  </si>
  <si>
    <t>32.60</t>
  </si>
  <si>
    <t>1.53.90</t>
  </si>
  <si>
    <t>2000 Mts Puntos</t>
  </si>
  <si>
    <t>3.43.24</t>
  </si>
  <si>
    <t>31.59</t>
  </si>
  <si>
    <t>1.52.67</t>
  </si>
  <si>
    <t>3.32.86</t>
  </si>
  <si>
    <t>3000 Mts Puntos</t>
  </si>
  <si>
    <t>1.34.66</t>
  </si>
  <si>
    <t>51.99</t>
  </si>
  <si>
    <t>5.05.32</t>
  </si>
  <si>
    <t>52.97</t>
  </si>
  <si>
    <t>5.07.42</t>
  </si>
  <si>
    <t>5º FECHA RANKING  -  08 y 09 DE SEPTIEMBRE</t>
  </si>
  <si>
    <t>5000 Mts Puntos</t>
  </si>
  <si>
    <t>1.38.93</t>
  </si>
  <si>
    <t>50.64</t>
  </si>
  <si>
    <t>8.06.85</t>
  </si>
  <si>
    <t>1.24.63</t>
  </si>
  <si>
    <t>46.73</t>
  </si>
  <si>
    <t>7.58.48</t>
  </si>
  <si>
    <t>20.53</t>
  </si>
  <si>
    <t>19.55</t>
  </si>
  <si>
    <t>18.62</t>
  </si>
  <si>
    <t>47.98</t>
  </si>
  <si>
    <t>18.88</t>
  </si>
  <si>
    <t>20.82</t>
  </si>
  <si>
    <t>21.23</t>
  </si>
  <si>
    <t>22.85</t>
  </si>
  <si>
    <t>20.71</t>
  </si>
  <si>
    <t>21.76</t>
  </si>
  <si>
    <t>22.07</t>
  </si>
  <si>
    <t>22.42</t>
  </si>
  <si>
    <t>19.91</t>
  </si>
  <si>
    <t>20.05</t>
  </si>
  <si>
    <t>20.41</t>
  </si>
  <si>
    <t>20.59</t>
  </si>
  <si>
    <t>1.40.35</t>
  </si>
  <si>
    <t>20.79</t>
  </si>
  <si>
    <t>19.58</t>
  </si>
  <si>
    <t>17.45</t>
  </si>
  <si>
    <t>1.27.31</t>
  </si>
  <si>
    <t>16.74</t>
  </si>
  <si>
    <t>18.79</t>
  </si>
  <si>
    <t>18.07</t>
  </si>
  <si>
    <t>22.64</t>
  </si>
  <si>
    <t>17.75</t>
  </si>
  <si>
    <t>16.35</t>
  </si>
  <si>
    <t>16.20</t>
  </si>
  <si>
    <t>43.35</t>
  </si>
  <si>
    <t>18.98</t>
  </si>
  <si>
    <t>18.63</t>
  </si>
  <si>
    <t>17.76</t>
  </si>
  <si>
    <t>19.06</t>
  </si>
  <si>
    <t>18.58</t>
  </si>
  <si>
    <t>18.47</t>
  </si>
  <si>
    <t>19.48</t>
  </si>
  <si>
    <t>18.60</t>
  </si>
  <si>
    <t>1.40.22</t>
  </si>
  <si>
    <t>15.56.42</t>
  </si>
  <si>
    <t>Valeria Riffo</t>
  </si>
  <si>
    <t>15.09.10</t>
  </si>
  <si>
    <t>1.27.21</t>
  </si>
  <si>
    <t>DESC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</si>
</sst>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\º"/>
    <numFmt numFmtId="173" formatCode="#,##0_);\(#,##0\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.0"/>
    <numFmt numFmtId="179" formatCode="0.000"/>
    <numFmt numFmtId="180" formatCode="#,##0.0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 style="thin"/>
      <right style="medium"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234">
    <xf numFmtId="0" fontId="0" fillId="0" borderId="0" xfId="0" applyAlignment="1">
      <alignment/>
    </xf>
    <xf numFmtId="0" fontId="0" fillId="0" borderId="0" xfId="54">
      <alignment/>
      <protection/>
    </xf>
    <xf numFmtId="0" fontId="5" fillId="0" borderId="10" xfId="54" applyFont="1" applyBorder="1" applyAlignment="1">
      <alignment horizontal="center"/>
      <protection/>
    </xf>
    <xf numFmtId="0" fontId="6" fillId="0" borderId="0" xfId="54" applyFont="1" applyAlignment="1">
      <alignment horizontal="center" vertical="center"/>
      <protection/>
    </xf>
    <xf numFmtId="172" fontId="5" fillId="0" borderId="10" xfId="54" applyNumberFormat="1" applyFont="1" applyBorder="1" applyAlignment="1">
      <alignment horizontal="center"/>
      <protection/>
    </xf>
    <xf numFmtId="172" fontId="0" fillId="0" borderId="0" xfId="54" applyNumberFormat="1">
      <alignment/>
      <protection/>
    </xf>
    <xf numFmtId="0" fontId="0" fillId="0" borderId="0" xfId="55">
      <alignment/>
      <protection/>
    </xf>
    <xf numFmtId="0" fontId="6" fillId="0" borderId="0" xfId="55" applyFont="1" applyAlignment="1">
      <alignment horizontal="center" vertical="center"/>
      <protection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6" fillId="33" borderId="0" xfId="54" applyFont="1" applyFill="1" applyAlignment="1">
      <alignment horizontal="center" vertical="center"/>
      <protection/>
    </xf>
    <xf numFmtId="172" fontId="0" fillId="33" borderId="0" xfId="54" applyNumberFormat="1" applyFill="1">
      <alignment/>
      <protection/>
    </xf>
    <xf numFmtId="0" fontId="0" fillId="33" borderId="0" xfId="54" applyFill="1">
      <alignment/>
      <protection/>
    </xf>
    <xf numFmtId="172" fontId="5" fillId="33" borderId="10" xfId="54" applyNumberFormat="1" applyFont="1" applyFill="1" applyBorder="1" applyAlignment="1">
      <alignment horizontal="center"/>
      <protection/>
    </xf>
    <xf numFmtId="0" fontId="5" fillId="33" borderId="10" xfId="54" applyFont="1" applyFill="1" applyBorder="1" applyAlignment="1">
      <alignment horizontal="center"/>
      <protection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/>
    </xf>
    <xf numFmtId="0" fontId="50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0" xfId="54" applyFont="1" applyFill="1">
      <alignment/>
      <protection/>
    </xf>
    <xf numFmtId="172" fontId="0" fillId="33" borderId="0" xfId="54" applyNumberFormat="1" applyFont="1" applyFill="1">
      <alignment/>
      <protection/>
    </xf>
    <xf numFmtId="2" fontId="0" fillId="33" borderId="23" xfId="0" applyNumberFormat="1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51" fillId="33" borderId="19" xfId="0" applyFont="1" applyFill="1" applyBorder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0" fillId="33" borderId="10" xfId="0" applyNumberFormat="1" applyFont="1" applyFill="1" applyBorder="1" applyAlignment="1" applyProtection="1">
      <alignment horizontal="center"/>
      <protection/>
    </xf>
    <xf numFmtId="0" fontId="0" fillId="33" borderId="24" xfId="0" applyFont="1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0" xfId="0" applyNumberFormat="1" applyFont="1" applyFill="1" applyBorder="1" applyAlignment="1" applyProtection="1">
      <alignment/>
      <protection/>
    </xf>
    <xf numFmtId="0" fontId="0" fillId="33" borderId="25" xfId="0" applyNumberFormat="1" applyFont="1" applyFill="1" applyBorder="1" applyAlignment="1" applyProtection="1">
      <alignment horizontal="center"/>
      <protection/>
    </xf>
    <xf numFmtId="0" fontId="0" fillId="33" borderId="24" xfId="0" applyNumberFormat="1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>
      <alignment/>
    </xf>
    <xf numFmtId="0" fontId="0" fillId="33" borderId="11" xfId="0" applyNumberFormat="1" applyFont="1" applyFill="1" applyBorder="1" applyAlignment="1" applyProtection="1">
      <alignment/>
      <protection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4" xfId="0" applyNumberFormat="1" applyFont="1" applyFill="1" applyBorder="1" applyAlignment="1" applyProtection="1">
      <alignment/>
      <protection/>
    </xf>
    <xf numFmtId="0" fontId="0" fillId="33" borderId="27" xfId="0" applyNumberFormat="1" applyFont="1" applyFill="1" applyBorder="1" applyAlignment="1" applyProtection="1">
      <alignment horizontal="center"/>
      <protection/>
    </xf>
    <xf numFmtId="0" fontId="0" fillId="33" borderId="28" xfId="0" applyNumberFormat="1" applyFont="1" applyFill="1" applyBorder="1" applyAlignment="1" applyProtection="1">
      <alignment horizontal="center"/>
      <protection/>
    </xf>
    <xf numFmtId="0" fontId="51" fillId="33" borderId="29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172" fontId="6" fillId="34" borderId="10" xfId="54" applyNumberFormat="1" applyFont="1" applyFill="1" applyBorder="1" applyAlignment="1">
      <alignment horizontal="center" vertical="center"/>
      <protection/>
    </xf>
    <xf numFmtId="0" fontId="6" fillId="34" borderId="10" xfId="54" applyFont="1" applyFill="1" applyBorder="1" applyAlignment="1">
      <alignment vertical="center"/>
      <protection/>
    </xf>
    <xf numFmtId="2" fontId="51" fillId="33" borderId="10" xfId="0" applyNumberFormat="1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5" fillId="33" borderId="34" xfId="0" applyFont="1" applyFill="1" applyBorder="1" applyAlignment="1">
      <alignment/>
    </xf>
    <xf numFmtId="0" fontId="5" fillId="33" borderId="35" xfId="0" applyFont="1" applyFill="1" applyBorder="1" applyAlignment="1">
      <alignment/>
    </xf>
    <xf numFmtId="0" fontId="5" fillId="33" borderId="36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0" fillId="33" borderId="14" xfId="0" applyNumberFormat="1" applyFont="1" applyFill="1" applyBorder="1" applyAlignment="1" applyProtection="1">
      <alignment horizontal="center"/>
      <protection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5" fillId="33" borderId="48" xfId="0" applyFont="1" applyFill="1" applyBorder="1" applyAlignment="1">
      <alignment horizontal="center"/>
    </xf>
    <xf numFmtId="0" fontId="5" fillId="33" borderId="49" xfId="0" applyFont="1" applyFill="1" applyBorder="1" applyAlignment="1">
      <alignment horizontal="center"/>
    </xf>
    <xf numFmtId="0" fontId="5" fillId="33" borderId="50" xfId="0" applyFont="1" applyFill="1" applyBorder="1" applyAlignment="1">
      <alignment horizontal="center"/>
    </xf>
    <xf numFmtId="0" fontId="5" fillId="33" borderId="51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7" xfId="0" applyNumberFormat="1" applyFont="1" applyFill="1" applyBorder="1" applyAlignment="1" applyProtection="1">
      <alignment/>
      <protection/>
    </xf>
    <xf numFmtId="0" fontId="5" fillId="33" borderId="52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5" fillId="35" borderId="48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  <xf numFmtId="0" fontId="5" fillId="35" borderId="49" xfId="0" applyFont="1" applyFill="1" applyBorder="1" applyAlignment="1">
      <alignment horizontal="center"/>
    </xf>
    <xf numFmtId="0" fontId="5" fillId="35" borderId="51" xfId="0" applyFont="1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5" xfId="0" applyFill="1" applyBorder="1" applyAlignment="1">
      <alignment/>
    </xf>
    <xf numFmtId="0" fontId="0" fillId="33" borderId="17" xfId="0" applyNumberFormat="1" applyFont="1" applyFill="1" applyBorder="1" applyAlignment="1" applyProtection="1">
      <alignment horizontal="center"/>
      <protection/>
    </xf>
    <xf numFmtId="0" fontId="5" fillId="33" borderId="35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2" fontId="0" fillId="33" borderId="17" xfId="0" applyNumberFormat="1" applyFill="1" applyBorder="1" applyAlignment="1">
      <alignment horizontal="center"/>
    </xf>
    <xf numFmtId="0" fontId="0" fillId="33" borderId="54" xfId="0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37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0" fontId="0" fillId="33" borderId="30" xfId="0" applyNumberFormat="1" applyFont="1" applyFill="1" applyBorder="1" applyAlignment="1" applyProtection="1">
      <alignment/>
      <protection/>
    </xf>
    <xf numFmtId="0" fontId="0" fillId="33" borderId="30" xfId="0" applyNumberFormat="1" applyFont="1" applyFill="1" applyBorder="1" applyAlignment="1" applyProtection="1">
      <alignment horizontal="center"/>
      <protection/>
    </xf>
    <xf numFmtId="0" fontId="0" fillId="33" borderId="26" xfId="0" applyNumberFormat="1" applyFont="1" applyFill="1" applyBorder="1" applyAlignment="1" applyProtection="1">
      <alignment horizontal="center"/>
      <protection/>
    </xf>
    <xf numFmtId="0" fontId="5" fillId="33" borderId="55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33" borderId="13" xfId="0" applyNumberFormat="1" applyFont="1" applyFill="1" applyBorder="1" applyAlignment="1" applyProtection="1">
      <alignment/>
      <protection/>
    </xf>
    <xf numFmtId="0" fontId="0" fillId="33" borderId="57" xfId="0" applyNumberFormat="1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5" fillId="33" borderId="58" xfId="0" applyFont="1" applyFill="1" applyBorder="1" applyAlignment="1">
      <alignment horizontal="center"/>
    </xf>
    <xf numFmtId="0" fontId="5" fillId="33" borderId="59" xfId="0" applyFont="1" applyFill="1" applyBorder="1" applyAlignment="1">
      <alignment horizontal="center"/>
    </xf>
    <xf numFmtId="0" fontId="5" fillId="33" borderId="60" xfId="0" applyFont="1" applyFill="1" applyBorder="1" applyAlignment="1">
      <alignment horizontal="center"/>
    </xf>
    <xf numFmtId="0" fontId="5" fillId="33" borderId="61" xfId="0" applyFont="1" applyFill="1" applyBorder="1" applyAlignment="1">
      <alignment horizontal="center"/>
    </xf>
    <xf numFmtId="0" fontId="0" fillId="33" borderId="25" xfId="0" applyNumberFormat="1" applyFont="1" applyFill="1" applyBorder="1" applyAlignment="1" applyProtection="1">
      <alignment/>
      <protection/>
    </xf>
    <xf numFmtId="0" fontId="0" fillId="33" borderId="15" xfId="0" applyFont="1" applyFill="1" applyBorder="1" applyAlignment="1">
      <alignment horizontal="center"/>
    </xf>
    <xf numFmtId="0" fontId="0" fillId="33" borderId="61" xfId="0" applyFill="1" applyBorder="1" applyAlignment="1">
      <alignment horizontal="center"/>
    </xf>
    <xf numFmtId="0" fontId="0" fillId="33" borderId="62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51" fillId="33" borderId="63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52" fillId="33" borderId="10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0" fontId="52" fillId="33" borderId="54" xfId="0" applyFont="1" applyFill="1" applyBorder="1" applyAlignment="1">
      <alignment horizontal="center"/>
    </xf>
    <xf numFmtId="0" fontId="52" fillId="33" borderId="16" xfId="0" applyFont="1" applyFill="1" applyBorder="1" applyAlignment="1">
      <alignment horizontal="center"/>
    </xf>
    <xf numFmtId="0" fontId="0" fillId="33" borderId="15" xfId="0" applyNumberFormat="1" applyFont="1" applyFill="1" applyBorder="1" applyAlignment="1" applyProtection="1">
      <alignment/>
      <protection/>
    </xf>
    <xf numFmtId="0" fontId="0" fillId="33" borderId="56" xfId="0" applyNumberFormat="1" applyFont="1" applyFill="1" applyBorder="1" applyAlignment="1" applyProtection="1">
      <alignment horizontal="center"/>
      <protection/>
    </xf>
    <xf numFmtId="0" fontId="0" fillId="33" borderId="64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52" fillId="33" borderId="15" xfId="0" applyFont="1" applyFill="1" applyBorder="1" applyAlignment="1">
      <alignment horizontal="center"/>
    </xf>
    <xf numFmtId="179" fontId="0" fillId="33" borderId="10" xfId="0" applyNumberFormat="1" applyFont="1" applyFill="1" applyBorder="1" applyAlignment="1">
      <alignment horizontal="center"/>
    </xf>
    <xf numFmtId="0" fontId="52" fillId="33" borderId="0" xfId="0" applyFont="1" applyFill="1" applyBorder="1" applyAlignment="1">
      <alignment/>
    </xf>
    <xf numFmtId="0" fontId="52" fillId="33" borderId="12" xfId="0" applyFont="1" applyFill="1" applyBorder="1" applyAlignment="1">
      <alignment horizontal="center"/>
    </xf>
    <xf numFmtId="0" fontId="52" fillId="33" borderId="22" xfId="0" applyFont="1" applyFill="1" applyBorder="1" applyAlignment="1">
      <alignment horizontal="center"/>
    </xf>
    <xf numFmtId="0" fontId="52" fillId="33" borderId="17" xfId="0" applyFont="1" applyFill="1" applyBorder="1" applyAlignment="1">
      <alignment/>
    </xf>
    <xf numFmtId="2" fontId="52" fillId="33" borderId="17" xfId="0" applyNumberFormat="1" applyFont="1" applyFill="1" applyBorder="1" applyAlignment="1">
      <alignment horizontal="center"/>
    </xf>
    <xf numFmtId="0" fontId="52" fillId="33" borderId="50" xfId="0" applyFont="1" applyFill="1" applyBorder="1" applyAlignment="1">
      <alignment horizontal="center"/>
    </xf>
    <xf numFmtId="0" fontId="52" fillId="33" borderId="65" xfId="0" applyFont="1" applyFill="1" applyBorder="1" applyAlignment="1">
      <alignment horizontal="center"/>
    </xf>
    <xf numFmtId="0" fontId="52" fillId="33" borderId="66" xfId="0" applyFont="1" applyFill="1" applyBorder="1" applyAlignment="1">
      <alignment horizontal="center"/>
    </xf>
    <xf numFmtId="0" fontId="52" fillId="33" borderId="0" xfId="0" applyFont="1" applyFill="1" applyAlignment="1">
      <alignment/>
    </xf>
    <xf numFmtId="0" fontId="5" fillId="33" borderId="35" xfId="0" applyFont="1" applyFill="1" applyBorder="1" applyAlignment="1">
      <alignment horizontal="center"/>
    </xf>
    <xf numFmtId="0" fontId="53" fillId="33" borderId="67" xfId="0" applyFont="1" applyFill="1" applyBorder="1" applyAlignment="1">
      <alignment horizontal="center"/>
    </xf>
    <xf numFmtId="0" fontId="53" fillId="33" borderId="0" xfId="0" applyFont="1" applyFill="1" applyAlignment="1">
      <alignment/>
    </xf>
    <xf numFmtId="0" fontId="53" fillId="33" borderId="23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0" fontId="53" fillId="33" borderId="68" xfId="0" applyFont="1" applyFill="1" applyBorder="1" applyAlignment="1">
      <alignment horizontal="center"/>
    </xf>
    <xf numFmtId="0" fontId="53" fillId="33" borderId="22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3" fillId="34" borderId="10" xfId="0" applyFont="1" applyFill="1" applyBorder="1" applyAlignment="1">
      <alignment horizontal="center"/>
    </xf>
    <xf numFmtId="0" fontId="53" fillId="36" borderId="22" xfId="0" applyFont="1" applyFill="1" applyBorder="1" applyAlignment="1">
      <alignment horizontal="center"/>
    </xf>
    <xf numFmtId="0" fontId="53" fillId="33" borderId="13" xfId="0" applyFont="1" applyFill="1" applyBorder="1" applyAlignment="1">
      <alignment horizontal="center"/>
    </xf>
    <xf numFmtId="0" fontId="53" fillId="33" borderId="18" xfId="0" applyFont="1" applyFill="1" applyBorder="1" applyAlignment="1">
      <alignment/>
    </xf>
    <xf numFmtId="0" fontId="53" fillId="33" borderId="30" xfId="0" applyFont="1" applyFill="1" applyBorder="1" applyAlignment="1">
      <alignment horizontal="center"/>
    </xf>
    <xf numFmtId="0" fontId="53" fillId="33" borderId="57" xfId="0" applyFont="1" applyFill="1" applyBorder="1" applyAlignment="1">
      <alignment horizontal="center"/>
    </xf>
    <xf numFmtId="0" fontId="53" fillId="33" borderId="30" xfId="0" applyFont="1" applyFill="1" applyBorder="1" applyAlignment="1">
      <alignment/>
    </xf>
    <xf numFmtId="0" fontId="53" fillId="33" borderId="26" xfId="0" applyFont="1" applyFill="1" applyBorder="1" applyAlignment="1">
      <alignment horizontal="center"/>
    </xf>
    <xf numFmtId="0" fontId="53" fillId="33" borderId="62" xfId="0" applyFont="1" applyFill="1" applyBorder="1" applyAlignment="1">
      <alignment horizontal="center"/>
    </xf>
    <xf numFmtId="0" fontId="53" fillId="33" borderId="0" xfId="0" applyFont="1" applyFill="1" applyBorder="1" applyAlignment="1">
      <alignment/>
    </xf>
    <xf numFmtId="0" fontId="53" fillId="33" borderId="53" xfId="0" applyFont="1" applyFill="1" applyBorder="1" applyAlignment="1">
      <alignment horizontal="center"/>
    </xf>
    <xf numFmtId="0" fontId="53" fillId="33" borderId="10" xfId="0" applyFont="1" applyFill="1" applyBorder="1" applyAlignment="1">
      <alignment/>
    </xf>
    <xf numFmtId="0" fontId="53" fillId="33" borderId="24" xfId="0" applyFont="1" applyFill="1" applyBorder="1" applyAlignment="1">
      <alignment horizontal="center"/>
    </xf>
    <xf numFmtId="0" fontId="53" fillId="36" borderId="62" xfId="0" applyFont="1" applyFill="1" applyBorder="1" applyAlignment="1">
      <alignment horizontal="center"/>
    </xf>
    <xf numFmtId="2" fontId="53" fillId="33" borderId="30" xfId="0" applyNumberFormat="1" applyFont="1" applyFill="1" applyBorder="1" applyAlignment="1">
      <alignment horizontal="center"/>
    </xf>
    <xf numFmtId="0" fontId="53" fillId="33" borderId="69" xfId="0" applyFont="1" applyFill="1" applyBorder="1" applyAlignment="1">
      <alignment horizontal="center"/>
    </xf>
    <xf numFmtId="2" fontId="53" fillId="33" borderId="10" xfId="0" applyNumberFormat="1" applyFont="1" applyFill="1" applyBorder="1" applyAlignment="1">
      <alignment horizontal="center"/>
    </xf>
    <xf numFmtId="0" fontId="53" fillId="33" borderId="25" xfId="0" applyFont="1" applyFill="1" applyBorder="1" applyAlignment="1">
      <alignment horizontal="center"/>
    </xf>
    <xf numFmtId="0" fontId="53" fillId="33" borderId="16" xfId="0" applyFont="1" applyFill="1" applyBorder="1" applyAlignment="1">
      <alignment horizontal="center"/>
    </xf>
    <xf numFmtId="0" fontId="53" fillId="33" borderId="17" xfId="0" applyFont="1" applyFill="1" applyBorder="1" applyAlignment="1">
      <alignment/>
    </xf>
    <xf numFmtId="2" fontId="53" fillId="33" borderId="17" xfId="0" applyNumberFormat="1" applyFont="1" applyFill="1" applyBorder="1" applyAlignment="1">
      <alignment horizontal="center"/>
    </xf>
    <xf numFmtId="0" fontId="53" fillId="33" borderId="54" xfId="0" applyFont="1" applyFill="1" applyBorder="1" applyAlignment="1">
      <alignment horizontal="center"/>
    </xf>
    <xf numFmtId="0" fontId="53" fillId="33" borderId="17" xfId="0" applyFont="1" applyFill="1" applyBorder="1" applyAlignment="1">
      <alignment horizontal="center"/>
    </xf>
    <xf numFmtId="0" fontId="53" fillId="33" borderId="64" xfId="0" applyFont="1" applyFill="1" applyBorder="1" applyAlignment="1">
      <alignment horizontal="center"/>
    </xf>
    <xf numFmtId="0" fontId="53" fillId="33" borderId="56" xfId="0" applyFont="1" applyFill="1" applyBorder="1" applyAlignment="1">
      <alignment horizontal="center"/>
    </xf>
    <xf numFmtId="0" fontId="53" fillId="33" borderId="20" xfId="0" applyFont="1" applyFill="1" applyBorder="1" applyAlignment="1">
      <alignment horizontal="center"/>
    </xf>
    <xf numFmtId="0" fontId="53" fillId="33" borderId="14" xfId="0" applyFont="1" applyFill="1" applyBorder="1" applyAlignment="1">
      <alignment/>
    </xf>
    <xf numFmtId="0" fontId="53" fillId="33" borderId="14" xfId="0" applyFont="1" applyFill="1" applyBorder="1" applyAlignment="1">
      <alignment horizontal="center"/>
    </xf>
    <xf numFmtId="0" fontId="53" fillId="33" borderId="70" xfId="0" applyFont="1" applyFill="1" applyBorder="1" applyAlignment="1">
      <alignment horizontal="center"/>
    </xf>
    <xf numFmtId="0" fontId="53" fillId="36" borderId="13" xfId="0" applyFont="1" applyFill="1" applyBorder="1" applyAlignment="1">
      <alignment horizontal="center"/>
    </xf>
    <xf numFmtId="0" fontId="53" fillId="36" borderId="26" xfId="0" applyFont="1" applyFill="1" applyBorder="1" applyAlignment="1">
      <alignment horizontal="center"/>
    </xf>
    <xf numFmtId="0" fontId="53" fillId="33" borderId="50" xfId="0" applyFont="1" applyFill="1" applyBorder="1" applyAlignment="1">
      <alignment horizontal="center"/>
    </xf>
    <xf numFmtId="2" fontId="53" fillId="34" borderId="10" xfId="0" applyNumberFormat="1" applyFont="1" applyFill="1" applyBorder="1" applyAlignment="1">
      <alignment horizontal="center"/>
    </xf>
    <xf numFmtId="0" fontId="53" fillId="36" borderId="15" xfId="0" applyFont="1" applyFill="1" applyBorder="1" applyAlignment="1">
      <alignment horizontal="center"/>
    </xf>
    <xf numFmtId="0" fontId="53" fillId="36" borderId="24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53" fillId="33" borderId="0" xfId="0" applyFont="1" applyFill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53" fillId="36" borderId="11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3" borderId="23" xfId="0" applyNumberFormat="1" applyFont="1" applyFill="1" applyBorder="1" applyAlignment="1" applyProtection="1">
      <alignment/>
      <protection/>
    </xf>
    <xf numFmtId="0" fontId="0" fillId="33" borderId="23" xfId="0" applyNumberFormat="1" applyFont="1" applyFill="1" applyBorder="1" applyAlignment="1" applyProtection="1">
      <alignment horizontal="center"/>
      <protection/>
    </xf>
    <xf numFmtId="0" fontId="0" fillId="33" borderId="12" xfId="0" applyNumberFormat="1" applyFont="1" applyFill="1" applyBorder="1" applyAlignment="1" applyProtection="1">
      <alignment horizontal="center"/>
      <protection/>
    </xf>
    <xf numFmtId="0" fontId="0" fillId="33" borderId="25" xfId="0" applyFont="1" applyFill="1" applyBorder="1" applyAlignment="1">
      <alignment horizontal="center"/>
    </xf>
    <xf numFmtId="0" fontId="0" fillId="33" borderId="56" xfId="0" applyFont="1" applyFill="1" applyBorder="1" applyAlignment="1">
      <alignment horizontal="center"/>
    </xf>
    <xf numFmtId="0" fontId="53" fillId="34" borderId="23" xfId="0" applyFont="1" applyFill="1" applyBorder="1" applyAlignment="1">
      <alignment horizontal="center"/>
    </xf>
    <xf numFmtId="0" fontId="0" fillId="36" borderId="0" xfId="54" applyFill="1">
      <alignment/>
      <protection/>
    </xf>
    <xf numFmtId="0" fontId="2" fillId="33" borderId="0" xfId="0" applyFont="1" applyFill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2" fontId="5" fillId="33" borderId="35" xfId="0" applyNumberFormat="1" applyFont="1" applyFill="1" applyBorder="1" applyAlignment="1">
      <alignment horizontal="center"/>
    </xf>
    <xf numFmtId="2" fontId="5" fillId="33" borderId="36" xfId="0" applyNumberFormat="1" applyFont="1" applyFill="1" applyBorder="1" applyAlignment="1">
      <alignment horizontal="center"/>
    </xf>
    <xf numFmtId="0" fontId="5" fillId="36" borderId="25" xfId="54" applyFont="1" applyFill="1" applyBorder="1" applyAlignment="1">
      <alignment horizontal="center"/>
      <protection/>
    </xf>
    <xf numFmtId="0" fontId="5" fillId="36" borderId="71" xfId="54" applyFont="1" applyFill="1" applyBorder="1" applyAlignment="1">
      <alignment horizontal="center"/>
      <protection/>
    </xf>
    <xf numFmtId="0" fontId="5" fillId="36" borderId="15" xfId="54" applyFont="1" applyFill="1" applyBorder="1" applyAlignment="1">
      <alignment horizontal="center"/>
      <protection/>
    </xf>
    <xf numFmtId="0" fontId="5" fillId="36" borderId="10" xfId="54" applyFont="1" applyFill="1" applyBorder="1" applyAlignment="1">
      <alignment horizontal="center"/>
      <protection/>
    </xf>
    <xf numFmtId="172" fontId="6" fillId="0" borderId="0" xfId="54" applyNumberFormat="1" applyFont="1" applyAlignment="1">
      <alignment horizontal="center"/>
      <protection/>
    </xf>
    <xf numFmtId="0" fontId="6" fillId="0" borderId="0" xfId="54" applyFont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4"/>
  <sheetViews>
    <sheetView showZeros="0" zoomScaleSheetLayoutView="100" zoomScalePageLayoutView="0" workbookViewId="0" topLeftCell="A9">
      <selection activeCell="Q40" sqref="Q40"/>
    </sheetView>
  </sheetViews>
  <sheetFormatPr defaultColWidth="9.140625" defaultRowHeight="12.75"/>
  <cols>
    <col min="1" max="1" width="3.28125" style="20" customWidth="1"/>
    <col min="2" max="2" width="21.28125" style="20" customWidth="1"/>
    <col min="3" max="3" width="21.57421875" style="20" bestFit="1" customWidth="1"/>
    <col min="4" max="4" width="21.57421875" style="20" hidden="1" customWidth="1"/>
    <col min="5" max="5" width="3.57421875" style="20" bestFit="1" customWidth="1"/>
    <col min="6" max="7" width="9.140625" style="20" customWidth="1"/>
    <col min="8" max="8" width="14.57421875" style="20" customWidth="1"/>
    <col min="9" max="10" width="9.140625" style="20" customWidth="1"/>
    <col min="11" max="11" width="14.7109375" style="20" customWidth="1"/>
    <col min="12" max="13" width="9.140625" style="20" customWidth="1"/>
    <col min="14" max="14" width="14.8515625" style="20" customWidth="1"/>
    <col min="15" max="15" width="9.140625" style="20" customWidth="1"/>
    <col min="16" max="16" width="8.57421875" style="106" bestFit="1" customWidth="1"/>
    <col min="17" max="17" width="7.28125" style="106" bestFit="1" customWidth="1"/>
    <col min="18" max="19" width="0" style="20" hidden="1" customWidth="1"/>
    <col min="20" max="16384" width="9.140625" style="20" customWidth="1"/>
  </cols>
  <sheetData>
    <row r="2" spans="1:17" ht="20.25">
      <c r="A2" s="214" t="s">
        <v>204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</row>
    <row r="3" spans="1:17" ht="20.25">
      <c r="A3" s="214" t="s">
        <v>403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</row>
    <row r="5" ht="15">
      <c r="A5" s="67" t="s">
        <v>205</v>
      </c>
    </row>
    <row r="6" ht="15.75" thickBot="1">
      <c r="A6" s="67"/>
    </row>
    <row r="7" spans="3:15" ht="13.5" thickBot="1">
      <c r="C7" s="68" t="s">
        <v>8</v>
      </c>
      <c r="D7" s="69"/>
      <c r="E7" s="69"/>
      <c r="F7" s="152">
        <v>45</v>
      </c>
      <c r="G7" s="68" t="s">
        <v>12</v>
      </c>
      <c r="H7" s="215"/>
      <c r="I7" s="216"/>
      <c r="J7" s="68" t="s">
        <v>12</v>
      </c>
      <c r="K7" s="215"/>
      <c r="L7" s="216"/>
      <c r="M7" s="68" t="s">
        <v>12</v>
      </c>
      <c r="N7" s="215"/>
      <c r="O7" s="216"/>
    </row>
    <row r="8" spans="7:17" ht="21" customHeight="1" thickBot="1">
      <c r="G8" s="220" t="s">
        <v>374</v>
      </c>
      <c r="H8" s="221"/>
      <c r="I8" s="222"/>
      <c r="J8" s="217" t="s">
        <v>366</v>
      </c>
      <c r="K8" s="218"/>
      <c r="L8" s="219"/>
      <c r="M8" s="217" t="s">
        <v>370</v>
      </c>
      <c r="N8" s="218"/>
      <c r="O8" s="219"/>
      <c r="P8" s="91"/>
      <c r="Q8" s="91"/>
    </row>
    <row r="9" spans="2:21" s="64" customFormat="1" ht="13.5" thickBot="1">
      <c r="B9" s="72" t="s">
        <v>0</v>
      </c>
      <c r="C9" s="73" t="s">
        <v>19</v>
      </c>
      <c r="D9" s="74" t="s">
        <v>35</v>
      </c>
      <c r="E9" s="74" t="s">
        <v>41</v>
      </c>
      <c r="F9" s="74" t="s">
        <v>1</v>
      </c>
      <c r="G9" s="84" t="s">
        <v>2</v>
      </c>
      <c r="H9" s="85" t="s">
        <v>3</v>
      </c>
      <c r="I9" s="87" t="s">
        <v>4</v>
      </c>
      <c r="J9" s="84" t="s">
        <v>2</v>
      </c>
      <c r="K9" s="85" t="s">
        <v>3</v>
      </c>
      <c r="L9" s="87" t="s">
        <v>4</v>
      </c>
      <c r="M9" s="84" t="s">
        <v>2</v>
      </c>
      <c r="N9" s="85" t="s">
        <v>3</v>
      </c>
      <c r="O9" s="87" t="s">
        <v>4</v>
      </c>
      <c r="P9" s="107" t="s">
        <v>7</v>
      </c>
      <c r="Q9" s="108" t="s">
        <v>2</v>
      </c>
      <c r="U9" s="20"/>
    </row>
    <row r="10" spans="1:19" ht="27.75" customHeight="1">
      <c r="A10" s="53">
        <f aca="true" t="shared" si="0" ref="A10:A39">IF(B10&gt;0,A9+1,"")</f>
        <v>1</v>
      </c>
      <c r="B10" s="109" t="s">
        <v>120</v>
      </c>
      <c r="C10" s="109" t="s">
        <v>104</v>
      </c>
      <c r="D10" s="109"/>
      <c r="E10" s="110" t="s">
        <v>38</v>
      </c>
      <c r="F10" s="111">
        <v>112</v>
      </c>
      <c r="G10" s="17">
        <v>10</v>
      </c>
      <c r="H10" s="59" t="s">
        <v>411</v>
      </c>
      <c r="I10" s="45">
        <f aca="true" t="shared" si="1" ref="I10:I19">IF(G10=0,0,$F$7+1-G10)</f>
        <v>36</v>
      </c>
      <c r="J10" s="17">
        <v>2</v>
      </c>
      <c r="K10" s="59"/>
      <c r="L10" s="45">
        <f aca="true" t="shared" si="2" ref="L10:L19">IF(J10=0,0,$F$7+1-J10)</f>
        <v>44</v>
      </c>
      <c r="M10" s="17">
        <v>10</v>
      </c>
      <c r="N10" s="59"/>
      <c r="O10" s="45">
        <f aca="true" t="shared" si="3" ref="O10:O19">IF(M10=0,0,$F$7+1-M10)</f>
        <v>36</v>
      </c>
      <c r="P10" s="124">
        <f>I10+L10+O10</f>
        <v>116</v>
      </c>
      <c r="Q10" s="10">
        <f aca="true" t="shared" si="4" ref="Q10:Q54">IF(P10=0,0,RANK(P10,$P$10:$P$54,0))</f>
        <v>5</v>
      </c>
      <c r="R10" s="20" t="str">
        <f>B10</f>
        <v>Josefa Silva</v>
      </c>
      <c r="S10" s="20" t="str">
        <f>C10</f>
        <v>Renegados</v>
      </c>
    </row>
    <row r="11" spans="1:19" ht="27.75" customHeight="1">
      <c r="A11" s="54">
        <f t="shared" si="0"/>
        <v>2</v>
      </c>
      <c r="B11" s="48" t="s">
        <v>55</v>
      </c>
      <c r="C11" s="48" t="s">
        <v>104</v>
      </c>
      <c r="D11" s="48"/>
      <c r="E11" s="43" t="s">
        <v>38</v>
      </c>
      <c r="F11" s="50">
        <v>118</v>
      </c>
      <c r="G11" s="8">
        <v>3</v>
      </c>
      <c r="H11" s="33" t="s">
        <v>412</v>
      </c>
      <c r="I11" s="38">
        <f t="shared" si="1"/>
        <v>43</v>
      </c>
      <c r="J11" s="8">
        <v>6</v>
      </c>
      <c r="K11" s="33"/>
      <c r="L11" s="38">
        <f t="shared" si="2"/>
        <v>40</v>
      </c>
      <c r="M11" s="8">
        <v>21</v>
      </c>
      <c r="N11" s="33"/>
      <c r="O11" s="38">
        <f t="shared" si="3"/>
        <v>25</v>
      </c>
      <c r="P11" s="124">
        <f aca="true" t="shared" si="5" ref="P11:P23">I11+L11+O11</f>
        <v>108</v>
      </c>
      <c r="Q11" s="10">
        <f t="shared" si="4"/>
        <v>9</v>
      </c>
      <c r="R11" s="20" t="str">
        <f>B11</f>
        <v>Pamela Mariani</v>
      </c>
      <c r="S11" s="20" t="str">
        <f>C11</f>
        <v>Renegados</v>
      </c>
    </row>
    <row r="12" spans="1:17" ht="27.75" customHeight="1">
      <c r="A12" s="54">
        <f t="shared" si="0"/>
        <v>3</v>
      </c>
      <c r="B12" s="48" t="s">
        <v>166</v>
      </c>
      <c r="C12" s="48" t="s">
        <v>27</v>
      </c>
      <c r="D12" s="48"/>
      <c r="E12" s="43" t="s">
        <v>38</v>
      </c>
      <c r="F12" s="50">
        <v>120</v>
      </c>
      <c r="G12" s="8"/>
      <c r="H12" s="33"/>
      <c r="I12" s="38">
        <f t="shared" si="1"/>
        <v>0</v>
      </c>
      <c r="J12" s="8"/>
      <c r="K12" s="33"/>
      <c r="L12" s="38">
        <f t="shared" si="2"/>
        <v>0</v>
      </c>
      <c r="M12" s="8"/>
      <c r="N12" s="33"/>
      <c r="O12" s="38">
        <f t="shared" si="3"/>
        <v>0</v>
      </c>
      <c r="P12" s="124">
        <f t="shared" si="5"/>
        <v>0</v>
      </c>
      <c r="Q12" s="10">
        <f t="shared" si="4"/>
        <v>0</v>
      </c>
    </row>
    <row r="13" spans="1:17" ht="27.75" customHeight="1">
      <c r="A13" s="54">
        <f t="shared" si="0"/>
        <v>4</v>
      </c>
      <c r="B13" s="48" t="s">
        <v>56</v>
      </c>
      <c r="C13" s="48" t="s">
        <v>27</v>
      </c>
      <c r="D13" s="48"/>
      <c r="E13" s="43" t="s">
        <v>38</v>
      </c>
      <c r="F13" s="50">
        <v>124</v>
      </c>
      <c r="G13" s="8">
        <v>1</v>
      </c>
      <c r="H13" s="33" t="s">
        <v>413</v>
      </c>
      <c r="I13" s="38">
        <f t="shared" si="1"/>
        <v>45</v>
      </c>
      <c r="J13" s="8"/>
      <c r="K13" s="33"/>
      <c r="L13" s="38">
        <f t="shared" si="2"/>
        <v>0</v>
      </c>
      <c r="M13" s="8">
        <v>1</v>
      </c>
      <c r="N13" s="33" t="s">
        <v>414</v>
      </c>
      <c r="O13" s="38">
        <f t="shared" si="3"/>
        <v>45</v>
      </c>
      <c r="P13" s="124">
        <f t="shared" si="5"/>
        <v>90</v>
      </c>
      <c r="Q13" s="10">
        <f t="shared" si="4"/>
        <v>16</v>
      </c>
    </row>
    <row r="14" spans="1:19" ht="27.75" customHeight="1">
      <c r="A14" s="54">
        <f t="shared" si="0"/>
        <v>5</v>
      </c>
      <c r="B14" s="48" t="s">
        <v>206</v>
      </c>
      <c r="C14" s="48" t="s">
        <v>27</v>
      </c>
      <c r="D14" s="48"/>
      <c r="E14" s="43" t="s">
        <v>38</v>
      </c>
      <c r="F14" s="50">
        <v>138</v>
      </c>
      <c r="G14" s="8">
        <v>12</v>
      </c>
      <c r="H14" s="142" t="s">
        <v>385</v>
      </c>
      <c r="I14" s="38">
        <f t="shared" si="1"/>
        <v>34</v>
      </c>
      <c r="J14" s="8">
        <v>17</v>
      </c>
      <c r="K14" s="33"/>
      <c r="L14" s="38">
        <f t="shared" si="2"/>
        <v>29</v>
      </c>
      <c r="M14" s="8">
        <v>16</v>
      </c>
      <c r="N14" s="33"/>
      <c r="O14" s="38">
        <f t="shared" si="3"/>
        <v>30</v>
      </c>
      <c r="P14" s="124">
        <f t="shared" si="5"/>
        <v>93</v>
      </c>
      <c r="Q14" s="10">
        <f t="shared" si="4"/>
        <v>14</v>
      </c>
      <c r="R14" s="20" t="str">
        <f aca="true" t="shared" si="6" ref="R14:S19">B14</f>
        <v>Nicole Pinto</v>
      </c>
      <c r="S14" s="20" t="str">
        <f t="shared" si="6"/>
        <v>Escuela Nacional</v>
      </c>
    </row>
    <row r="15" spans="1:19" ht="27.75" customHeight="1">
      <c r="A15" s="54">
        <f t="shared" si="0"/>
        <v>6</v>
      </c>
      <c r="B15" s="48" t="s">
        <v>52</v>
      </c>
      <c r="C15" s="48" t="s">
        <v>23</v>
      </c>
      <c r="D15" s="48"/>
      <c r="E15" s="43" t="s">
        <v>38</v>
      </c>
      <c r="F15" s="50">
        <v>215</v>
      </c>
      <c r="G15" s="8"/>
      <c r="H15" s="33"/>
      <c r="I15" s="38">
        <f t="shared" si="1"/>
        <v>0</v>
      </c>
      <c r="J15" s="8"/>
      <c r="K15" s="33"/>
      <c r="L15" s="38">
        <f t="shared" si="2"/>
        <v>0</v>
      </c>
      <c r="M15" s="8"/>
      <c r="N15" s="33"/>
      <c r="O15" s="38">
        <f t="shared" si="3"/>
        <v>0</v>
      </c>
      <c r="P15" s="124">
        <f t="shared" si="5"/>
        <v>0</v>
      </c>
      <c r="Q15" s="10">
        <f t="shared" si="4"/>
        <v>0</v>
      </c>
      <c r="R15" s="20" t="str">
        <f t="shared" si="6"/>
        <v>Marcela Espinoza</v>
      </c>
      <c r="S15" s="20" t="str">
        <f t="shared" si="6"/>
        <v>Leones Rojos</v>
      </c>
    </row>
    <row r="16" spans="1:19" ht="27.75" customHeight="1">
      <c r="A16" s="54">
        <f t="shared" si="0"/>
        <v>7</v>
      </c>
      <c r="B16" s="48" t="s">
        <v>71</v>
      </c>
      <c r="C16" s="48" t="s">
        <v>24</v>
      </c>
      <c r="D16" s="48"/>
      <c r="E16" s="43" t="s">
        <v>38</v>
      </c>
      <c r="F16" s="50">
        <v>259</v>
      </c>
      <c r="G16" s="8">
        <v>2</v>
      </c>
      <c r="H16" s="33" t="s">
        <v>415</v>
      </c>
      <c r="I16" s="38">
        <f t="shared" si="1"/>
        <v>44</v>
      </c>
      <c r="J16" s="8">
        <v>7</v>
      </c>
      <c r="K16" s="33"/>
      <c r="L16" s="38">
        <f t="shared" si="2"/>
        <v>39</v>
      </c>
      <c r="M16" s="8">
        <v>4</v>
      </c>
      <c r="N16" s="33"/>
      <c r="O16" s="38">
        <f t="shared" si="3"/>
        <v>42</v>
      </c>
      <c r="P16" s="206">
        <f t="shared" si="5"/>
        <v>125</v>
      </c>
      <c r="Q16" s="205">
        <f t="shared" si="4"/>
        <v>2</v>
      </c>
      <c r="R16" s="20" t="str">
        <f t="shared" si="6"/>
        <v>Romina Perez</v>
      </c>
      <c r="S16" s="20" t="str">
        <f t="shared" si="6"/>
        <v>Colo Colo</v>
      </c>
    </row>
    <row r="17" spans="1:19" ht="27.75" customHeight="1">
      <c r="A17" s="54">
        <f t="shared" si="0"/>
        <v>8</v>
      </c>
      <c r="B17" s="48" t="s">
        <v>115</v>
      </c>
      <c r="C17" s="48" t="s">
        <v>117</v>
      </c>
      <c r="D17" s="48"/>
      <c r="E17" s="43" t="s">
        <v>38</v>
      </c>
      <c r="F17" s="50">
        <v>268</v>
      </c>
      <c r="G17" s="8"/>
      <c r="H17" s="33"/>
      <c r="I17" s="38">
        <f t="shared" si="1"/>
        <v>0</v>
      </c>
      <c r="J17" s="8"/>
      <c r="K17" s="33"/>
      <c r="L17" s="38">
        <f t="shared" si="2"/>
        <v>0</v>
      </c>
      <c r="M17" s="8"/>
      <c r="N17" s="33"/>
      <c r="O17" s="38">
        <f t="shared" si="3"/>
        <v>0</v>
      </c>
      <c r="P17" s="124">
        <f t="shared" si="5"/>
        <v>0</v>
      </c>
      <c r="Q17" s="10">
        <f t="shared" si="4"/>
        <v>0</v>
      </c>
      <c r="R17" s="20" t="str">
        <f t="shared" si="6"/>
        <v>Pamela Verdugo</v>
      </c>
      <c r="S17" s="20" t="str">
        <f t="shared" si="6"/>
        <v>Boosted</v>
      </c>
    </row>
    <row r="18" spans="1:19" ht="27.75" customHeight="1">
      <c r="A18" s="54">
        <f t="shared" si="0"/>
        <v>9</v>
      </c>
      <c r="B18" s="48" t="s">
        <v>74</v>
      </c>
      <c r="C18" s="48" t="s">
        <v>117</v>
      </c>
      <c r="D18" s="48"/>
      <c r="E18" s="43" t="s">
        <v>38</v>
      </c>
      <c r="F18" s="50">
        <v>276</v>
      </c>
      <c r="G18" s="8">
        <v>15</v>
      </c>
      <c r="H18" s="142" t="s">
        <v>416</v>
      </c>
      <c r="I18" s="38">
        <f t="shared" si="1"/>
        <v>31</v>
      </c>
      <c r="J18" s="8">
        <v>4</v>
      </c>
      <c r="K18" s="33"/>
      <c r="L18" s="38">
        <f t="shared" si="2"/>
        <v>42</v>
      </c>
      <c r="M18" s="8">
        <v>13</v>
      </c>
      <c r="N18" s="33"/>
      <c r="O18" s="38">
        <f t="shared" si="3"/>
        <v>33</v>
      </c>
      <c r="P18" s="124">
        <f t="shared" si="5"/>
        <v>106</v>
      </c>
      <c r="Q18" s="10">
        <f t="shared" si="4"/>
        <v>10</v>
      </c>
      <c r="R18" s="20" t="str">
        <f t="shared" si="6"/>
        <v>Rayen Suarez</v>
      </c>
      <c r="S18" s="20" t="str">
        <f t="shared" si="6"/>
        <v>Boosted</v>
      </c>
    </row>
    <row r="19" spans="1:19" ht="27.75" customHeight="1">
      <c r="A19" s="54">
        <f t="shared" si="0"/>
        <v>10</v>
      </c>
      <c r="B19" s="48" t="s">
        <v>118</v>
      </c>
      <c r="C19" s="48" t="s">
        <v>117</v>
      </c>
      <c r="D19" s="48"/>
      <c r="E19" s="43" t="s">
        <v>38</v>
      </c>
      <c r="F19" s="50">
        <v>278</v>
      </c>
      <c r="G19" s="8">
        <v>22</v>
      </c>
      <c r="H19" s="33"/>
      <c r="I19" s="38">
        <f t="shared" si="1"/>
        <v>24</v>
      </c>
      <c r="J19" s="8">
        <v>23</v>
      </c>
      <c r="K19" s="33"/>
      <c r="L19" s="38">
        <f t="shared" si="2"/>
        <v>23</v>
      </c>
      <c r="M19" s="8">
        <v>19</v>
      </c>
      <c r="N19" s="33"/>
      <c r="O19" s="38">
        <f t="shared" si="3"/>
        <v>27</v>
      </c>
      <c r="P19" s="124">
        <f t="shared" si="5"/>
        <v>74</v>
      </c>
      <c r="Q19" s="10">
        <f t="shared" si="4"/>
        <v>20</v>
      </c>
      <c r="R19" s="20" t="str">
        <f t="shared" si="6"/>
        <v>Kathia Rodriguez</v>
      </c>
      <c r="S19" s="20" t="str">
        <f t="shared" si="6"/>
        <v>Boosted</v>
      </c>
    </row>
    <row r="20" spans="1:17" ht="27.75" customHeight="1">
      <c r="A20" s="54">
        <f t="shared" si="0"/>
        <v>11</v>
      </c>
      <c r="B20" s="48" t="s">
        <v>344</v>
      </c>
      <c r="C20" s="48" t="s">
        <v>26</v>
      </c>
      <c r="D20" s="48"/>
      <c r="E20" s="43" t="s">
        <v>38</v>
      </c>
      <c r="F20" s="50">
        <v>375</v>
      </c>
      <c r="G20" s="8"/>
      <c r="H20" s="10"/>
      <c r="I20" s="38"/>
      <c r="J20" s="8"/>
      <c r="K20" s="33"/>
      <c r="L20" s="38"/>
      <c r="M20" s="8"/>
      <c r="N20" s="33"/>
      <c r="O20" s="38"/>
      <c r="P20" s="124">
        <f t="shared" si="5"/>
        <v>0</v>
      </c>
      <c r="Q20" s="10">
        <f t="shared" si="4"/>
        <v>0</v>
      </c>
    </row>
    <row r="21" spans="1:19" ht="27.75" customHeight="1">
      <c r="A21" s="54">
        <f t="shared" si="0"/>
        <v>12</v>
      </c>
      <c r="B21" s="48" t="s">
        <v>91</v>
      </c>
      <c r="C21" s="48" t="s">
        <v>26</v>
      </c>
      <c r="D21" s="48"/>
      <c r="E21" s="43" t="s">
        <v>38</v>
      </c>
      <c r="F21" s="50">
        <v>376</v>
      </c>
      <c r="G21" s="8"/>
      <c r="H21" s="33"/>
      <c r="I21" s="38">
        <f aca="true" t="shared" si="7" ref="I21:I54">IF(G21=0,0,$F$7+1-G21)</f>
        <v>0</v>
      </c>
      <c r="J21" s="8"/>
      <c r="K21" s="33"/>
      <c r="L21" s="38">
        <f aca="true" t="shared" si="8" ref="L21:L28">IF(J21=0,0,$F$7+1-J21)</f>
        <v>0</v>
      </c>
      <c r="M21" s="8"/>
      <c r="N21" s="33"/>
      <c r="O21" s="38">
        <f aca="true" t="shared" si="9" ref="O21:O54">IF(M21=0,0,$F$7+1-M21)</f>
        <v>0</v>
      </c>
      <c r="P21" s="124">
        <f t="shared" si="5"/>
        <v>0</v>
      </c>
      <c r="Q21" s="10">
        <f t="shared" si="4"/>
        <v>0</v>
      </c>
      <c r="R21" s="20" t="str">
        <f>B21</f>
        <v>Catalina Hraste</v>
      </c>
      <c r="S21" s="20" t="str">
        <f>C21</f>
        <v>Huechuraba</v>
      </c>
    </row>
    <row r="22" spans="1:19" ht="27.75" customHeight="1">
      <c r="A22" s="54">
        <f t="shared" si="0"/>
        <v>13</v>
      </c>
      <c r="B22" s="48" t="s">
        <v>96</v>
      </c>
      <c r="C22" s="48" t="s">
        <v>51</v>
      </c>
      <c r="D22" s="48"/>
      <c r="E22" s="43" t="s">
        <v>38</v>
      </c>
      <c r="F22" s="50">
        <v>562</v>
      </c>
      <c r="G22" s="34">
        <v>16</v>
      </c>
      <c r="H22" s="10" t="s">
        <v>417</v>
      </c>
      <c r="I22" s="38">
        <f t="shared" si="7"/>
        <v>30</v>
      </c>
      <c r="J22" s="8">
        <v>22</v>
      </c>
      <c r="K22" s="33"/>
      <c r="L22" s="38">
        <f t="shared" si="8"/>
        <v>24</v>
      </c>
      <c r="M22" s="8">
        <v>18</v>
      </c>
      <c r="N22" s="33"/>
      <c r="O22" s="38">
        <f t="shared" si="9"/>
        <v>28</v>
      </c>
      <c r="P22" s="124">
        <f t="shared" si="5"/>
        <v>82</v>
      </c>
      <c r="Q22" s="10">
        <f t="shared" si="4"/>
        <v>18</v>
      </c>
      <c r="R22" s="20" t="str">
        <f>B22</f>
        <v>Javiera Flores</v>
      </c>
      <c r="S22" s="20" t="str">
        <f>C22</f>
        <v>Black Bull</v>
      </c>
    </row>
    <row r="23" spans="1:17" ht="27.75" customHeight="1">
      <c r="A23" s="54">
        <f t="shared" si="0"/>
        <v>14</v>
      </c>
      <c r="B23" s="48" t="s">
        <v>361</v>
      </c>
      <c r="C23" s="48" t="s">
        <v>200</v>
      </c>
      <c r="D23" s="48"/>
      <c r="E23" s="43" t="s">
        <v>38</v>
      </c>
      <c r="F23" s="50">
        <v>850</v>
      </c>
      <c r="G23" s="8">
        <v>21</v>
      </c>
      <c r="H23" s="10" t="s">
        <v>418</v>
      </c>
      <c r="I23" s="38">
        <f t="shared" si="7"/>
        <v>25</v>
      </c>
      <c r="J23" s="8">
        <v>18</v>
      </c>
      <c r="K23" s="33"/>
      <c r="L23" s="38">
        <f t="shared" si="8"/>
        <v>28</v>
      </c>
      <c r="M23" s="8"/>
      <c r="N23" s="33"/>
      <c r="O23" s="38">
        <f t="shared" si="9"/>
        <v>0</v>
      </c>
      <c r="P23" s="124">
        <f t="shared" si="5"/>
        <v>53</v>
      </c>
      <c r="Q23" s="10">
        <f t="shared" si="4"/>
        <v>22</v>
      </c>
    </row>
    <row r="24" spans="1:17" ht="21.75" customHeight="1">
      <c r="A24" s="54">
        <f t="shared" si="0"/>
        <v>15</v>
      </c>
      <c r="B24" s="48" t="s">
        <v>147</v>
      </c>
      <c r="C24" s="48" t="s">
        <v>21</v>
      </c>
      <c r="D24" s="48"/>
      <c r="E24" s="43" t="s">
        <v>37</v>
      </c>
      <c r="F24" s="50">
        <v>44</v>
      </c>
      <c r="G24" s="34">
        <v>13</v>
      </c>
      <c r="H24" s="9" t="s">
        <v>419</v>
      </c>
      <c r="I24" s="38">
        <f t="shared" si="7"/>
        <v>33</v>
      </c>
      <c r="J24" s="8">
        <v>9</v>
      </c>
      <c r="K24" s="9"/>
      <c r="L24" s="39">
        <f t="shared" si="8"/>
        <v>37</v>
      </c>
      <c r="M24" s="34">
        <v>7</v>
      </c>
      <c r="N24" s="9"/>
      <c r="O24" s="38">
        <f t="shared" si="9"/>
        <v>39</v>
      </c>
      <c r="P24" s="19">
        <f aca="true" t="shared" si="10" ref="P24:P54">I24+O24+L24</f>
        <v>109</v>
      </c>
      <c r="Q24" s="10">
        <f t="shared" si="4"/>
        <v>8</v>
      </c>
    </row>
    <row r="25" spans="1:19" ht="21.75" customHeight="1">
      <c r="A25" s="54">
        <f t="shared" si="0"/>
        <v>16</v>
      </c>
      <c r="B25" s="48" t="s">
        <v>300</v>
      </c>
      <c r="C25" s="48" t="s">
        <v>27</v>
      </c>
      <c r="D25" s="48"/>
      <c r="E25" s="43" t="s">
        <v>37</v>
      </c>
      <c r="F25" s="50">
        <v>123</v>
      </c>
      <c r="G25" s="34">
        <v>17</v>
      </c>
      <c r="H25" s="9" t="s">
        <v>420</v>
      </c>
      <c r="I25" s="38">
        <f t="shared" si="7"/>
        <v>29</v>
      </c>
      <c r="J25" s="8">
        <v>12</v>
      </c>
      <c r="K25" s="9"/>
      <c r="L25" s="39">
        <f t="shared" si="8"/>
        <v>34</v>
      </c>
      <c r="M25" s="34">
        <v>17</v>
      </c>
      <c r="N25" s="10"/>
      <c r="O25" s="38">
        <f t="shared" si="9"/>
        <v>29</v>
      </c>
      <c r="P25" s="19">
        <f t="shared" si="10"/>
        <v>92</v>
      </c>
      <c r="Q25" s="10">
        <f t="shared" si="4"/>
        <v>15</v>
      </c>
      <c r="R25" s="20" t="str">
        <f aca="true" t="shared" si="11" ref="R25:S36">B25</f>
        <v>Lorena Millan</v>
      </c>
      <c r="S25" s="20" t="str">
        <f t="shared" si="11"/>
        <v>Escuela Nacional</v>
      </c>
    </row>
    <row r="26" spans="1:19" ht="21.75" customHeight="1">
      <c r="A26" s="54">
        <f t="shared" si="0"/>
        <v>17</v>
      </c>
      <c r="B26" s="48" t="s">
        <v>297</v>
      </c>
      <c r="C26" s="48" t="s">
        <v>27</v>
      </c>
      <c r="D26" s="48"/>
      <c r="E26" s="43" t="s">
        <v>37</v>
      </c>
      <c r="F26" s="50">
        <v>129</v>
      </c>
      <c r="G26" s="34"/>
      <c r="H26" s="9"/>
      <c r="I26" s="38">
        <f t="shared" si="7"/>
        <v>0</v>
      </c>
      <c r="J26" s="8"/>
      <c r="K26" s="9"/>
      <c r="L26" s="39">
        <f t="shared" si="8"/>
        <v>0</v>
      </c>
      <c r="M26" s="34">
        <v>22</v>
      </c>
      <c r="N26" s="10"/>
      <c r="O26" s="38">
        <f t="shared" si="9"/>
        <v>24</v>
      </c>
      <c r="P26" s="19">
        <f t="shared" si="10"/>
        <v>24</v>
      </c>
      <c r="Q26" s="10">
        <f t="shared" si="4"/>
        <v>24</v>
      </c>
      <c r="R26" s="20" t="str">
        <f t="shared" si="11"/>
        <v>Francisca Saavedra</v>
      </c>
      <c r="S26" s="20" t="str">
        <f t="shared" si="11"/>
        <v>Escuela Nacional</v>
      </c>
    </row>
    <row r="27" spans="1:19" ht="21.75" customHeight="1">
      <c r="A27" s="54">
        <f t="shared" si="0"/>
        <v>18</v>
      </c>
      <c r="B27" s="48" t="s">
        <v>103</v>
      </c>
      <c r="C27" s="48" t="s">
        <v>27</v>
      </c>
      <c r="D27" s="48"/>
      <c r="E27" s="43" t="s">
        <v>37</v>
      </c>
      <c r="F27" s="50">
        <v>134</v>
      </c>
      <c r="G27" s="34">
        <v>18</v>
      </c>
      <c r="H27" s="9" t="s">
        <v>421</v>
      </c>
      <c r="I27" s="38">
        <f t="shared" si="7"/>
        <v>28</v>
      </c>
      <c r="J27" s="8">
        <v>16</v>
      </c>
      <c r="K27" s="10"/>
      <c r="L27" s="39">
        <f t="shared" si="8"/>
        <v>30</v>
      </c>
      <c r="M27" s="34">
        <v>15</v>
      </c>
      <c r="N27" s="10"/>
      <c r="O27" s="38">
        <f t="shared" si="9"/>
        <v>31</v>
      </c>
      <c r="P27" s="19">
        <f t="shared" si="10"/>
        <v>89</v>
      </c>
      <c r="Q27" s="10">
        <f t="shared" si="4"/>
        <v>17</v>
      </c>
      <c r="R27" s="20" t="str">
        <f t="shared" si="11"/>
        <v>Jamileth Villacura</v>
      </c>
      <c r="S27" s="20" t="str">
        <f t="shared" si="11"/>
        <v>Escuela Nacional</v>
      </c>
    </row>
    <row r="28" spans="1:19" ht="21.75" customHeight="1">
      <c r="A28" s="54">
        <f t="shared" si="0"/>
        <v>19</v>
      </c>
      <c r="B28" s="48" t="s">
        <v>298</v>
      </c>
      <c r="C28" s="48" t="s">
        <v>27</v>
      </c>
      <c r="D28" s="48"/>
      <c r="E28" s="43" t="s">
        <v>37</v>
      </c>
      <c r="F28" s="50">
        <v>136</v>
      </c>
      <c r="G28" s="34">
        <v>20</v>
      </c>
      <c r="H28" s="9" t="s">
        <v>422</v>
      </c>
      <c r="I28" s="38">
        <f t="shared" si="7"/>
        <v>26</v>
      </c>
      <c r="J28" s="8">
        <v>21</v>
      </c>
      <c r="K28" s="30"/>
      <c r="L28" s="39">
        <f t="shared" si="8"/>
        <v>25</v>
      </c>
      <c r="M28" s="34">
        <v>20</v>
      </c>
      <c r="N28" s="10"/>
      <c r="O28" s="38">
        <f t="shared" si="9"/>
        <v>26</v>
      </c>
      <c r="P28" s="19">
        <f t="shared" si="10"/>
        <v>77</v>
      </c>
      <c r="Q28" s="10">
        <f t="shared" si="4"/>
        <v>19</v>
      </c>
      <c r="R28" s="20" t="str">
        <f t="shared" si="11"/>
        <v>Camila Fernandez</v>
      </c>
      <c r="S28" s="20" t="str">
        <f t="shared" si="11"/>
        <v>Escuela Nacional</v>
      </c>
    </row>
    <row r="29" spans="1:19" ht="21.75" customHeight="1">
      <c r="A29" s="54">
        <f t="shared" si="0"/>
        <v>20</v>
      </c>
      <c r="B29" s="48" t="s">
        <v>304</v>
      </c>
      <c r="C29" s="48" t="s">
        <v>22</v>
      </c>
      <c r="D29" s="48"/>
      <c r="E29" s="43" t="s">
        <v>37</v>
      </c>
      <c r="F29" s="50">
        <v>145</v>
      </c>
      <c r="G29" s="34"/>
      <c r="H29" s="9"/>
      <c r="I29" s="38">
        <f t="shared" si="7"/>
        <v>0</v>
      </c>
      <c r="J29" s="8"/>
      <c r="K29" s="9"/>
      <c r="L29" s="39"/>
      <c r="M29" s="8"/>
      <c r="N29" s="9"/>
      <c r="O29" s="38">
        <f t="shared" si="9"/>
        <v>0</v>
      </c>
      <c r="P29" s="19">
        <f t="shared" si="10"/>
        <v>0</v>
      </c>
      <c r="Q29" s="10">
        <f t="shared" si="4"/>
        <v>0</v>
      </c>
      <c r="R29" s="20" t="str">
        <f t="shared" si="11"/>
        <v>Valentina Aedo</v>
      </c>
      <c r="S29" s="20" t="str">
        <f t="shared" si="11"/>
        <v>Diego Portales</v>
      </c>
    </row>
    <row r="30" spans="1:19" ht="21.75" customHeight="1">
      <c r="A30" s="54">
        <f t="shared" si="0"/>
        <v>21</v>
      </c>
      <c r="B30" s="48" t="s">
        <v>313</v>
      </c>
      <c r="C30" s="48" t="s">
        <v>23</v>
      </c>
      <c r="D30" s="48"/>
      <c r="E30" s="43" t="s">
        <v>37</v>
      </c>
      <c r="F30" s="50">
        <v>202</v>
      </c>
      <c r="G30" s="34"/>
      <c r="H30" s="9"/>
      <c r="I30" s="38">
        <f t="shared" si="7"/>
        <v>0</v>
      </c>
      <c r="J30" s="8"/>
      <c r="K30" s="9"/>
      <c r="L30" s="39">
        <f aca="true" t="shared" si="12" ref="L30:L54">IF(J30=0,0,$F$7+1-J30)</f>
        <v>0</v>
      </c>
      <c r="M30" s="34"/>
      <c r="N30" s="9"/>
      <c r="O30" s="38">
        <f t="shared" si="9"/>
        <v>0</v>
      </c>
      <c r="P30" s="19">
        <f t="shared" si="10"/>
        <v>0</v>
      </c>
      <c r="Q30" s="10">
        <f t="shared" si="4"/>
        <v>0</v>
      </c>
      <c r="R30" s="20" t="str">
        <f t="shared" si="11"/>
        <v>Maria Olivia Fernandez</v>
      </c>
      <c r="S30" s="20" t="str">
        <f t="shared" si="11"/>
        <v>Leones Rojos</v>
      </c>
    </row>
    <row r="31" spans="1:19" ht="21.75" customHeight="1">
      <c r="A31" s="54">
        <f t="shared" si="0"/>
        <v>22</v>
      </c>
      <c r="B31" s="48" t="s">
        <v>140</v>
      </c>
      <c r="C31" s="48" t="s">
        <v>23</v>
      </c>
      <c r="D31" s="48"/>
      <c r="E31" s="43" t="s">
        <v>37</v>
      </c>
      <c r="F31" s="50">
        <v>211</v>
      </c>
      <c r="G31" s="34">
        <v>5</v>
      </c>
      <c r="H31" s="9" t="s">
        <v>423</v>
      </c>
      <c r="I31" s="38">
        <f t="shared" si="7"/>
        <v>41</v>
      </c>
      <c r="J31" s="8">
        <v>19</v>
      </c>
      <c r="K31" s="9"/>
      <c r="L31" s="39">
        <f t="shared" si="12"/>
        <v>27</v>
      </c>
      <c r="M31" s="34">
        <v>9</v>
      </c>
      <c r="N31" s="9"/>
      <c r="O31" s="38">
        <f t="shared" si="9"/>
        <v>37</v>
      </c>
      <c r="P31" s="19">
        <f t="shared" si="10"/>
        <v>105</v>
      </c>
      <c r="Q31" s="10">
        <f t="shared" si="4"/>
        <v>11</v>
      </c>
      <c r="R31" s="20" t="str">
        <f t="shared" si="11"/>
        <v>Pola Narvaez</v>
      </c>
      <c r="S31" s="20" t="str">
        <f t="shared" si="11"/>
        <v>Leones Rojos</v>
      </c>
    </row>
    <row r="32" spans="1:19" ht="21.75" customHeight="1">
      <c r="A32" s="54">
        <f t="shared" si="0"/>
        <v>23</v>
      </c>
      <c r="B32" s="48" t="s">
        <v>315</v>
      </c>
      <c r="C32" s="48" t="s">
        <v>117</v>
      </c>
      <c r="D32" s="48"/>
      <c r="E32" s="43" t="s">
        <v>37</v>
      </c>
      <c r="F32" s="50">
        <v>260</v>
      </c>
      <c r="G32" s="34"/>
      <c r="H32" s="9"/>
      <c r="I32" s="38">
        <f t="shared" si="7"/>
        <v>0</v>
      </c>
      <c r="J32" s="8"/>
      <c r="K32" s="10"/>
      <c r="L32" s="39">
        <f t="shared" si="12"/>
        <v>0</v>
      </c>
      <c r="M32" s="34"/>
      <c r="N32" s="10"/>
      <c r="O32" s="38">
        <f t="shared" si="9"/>
        <v>0</v>
      </c>
      <c r="P32" s="19">
        <f t="shared" si="10"/>
        <v>0</v>
      </c>
      <c r="Q32" s="10">
        <f t="shared" si="4"/>
        <v>0</v>
      </c>
      <c r="R32" s="20" t="str">
        <f t="shared" si="11"/>
        <v>Ianara Leviñanco</v>
      </c>
      <c r="S32" s="20" t="str">
        <f t="shared" si="11"/>
        <v>Boosted</v>
      </c>
    </row>
    <row r="33" spans="1:19" ht="21.75" customHeight="1">
      <c r="A33" s="54">
        <f t="shared" si="0"/>
        <v>24</v>
      </c>
      <c r="B33" s="48" t="s">
        <v>316</v>
      </c>
      <c r="C33" s="48" t="s">
        <v>117</v>
      </c>
      <c r="D33" s="48"/>
      <c r="E33" s="43" t="s">
        <v>37</v>
      </c>
      <c r="F33" s="50">
        <v>269</v>
      </c>
      <c r="G33" s="8">
        <v>7</v>
      </c>
      <c r="H33" s="9" t="s">
        <v>424</v>
      </c>
      <c r="I33" s="38">
        <f t="shared" si="7"/>
        <v>39</v>
      </c>
      <c r="J33" s="8">
        <v>3</v>
      </c>
      <c r="K33" s="9"/>
      <c r="L33" s="39">
        <f t="shared" si="12"/>
        <v>43</v>
      </c>
      <c r="M33" s="8">
        <v>3</v>
      </c>
      <c r="N33" s="10"/>
      <c r="O33" s="38">
        <f t="shared" si="9"/>
        <v>43</v>
      </c>
      <c r="P33" s="204">
        <f t="shared" si="10"/>
        <v>125</v>
      </c>
      <c r="Q33" s="205">
        <v>3</v>
      </c>
      <c r="R33" s="20" t="str">
        <f t="shared" si="11"/>
        <v>Camila Navarro</v>
      </c>
      <c r="S33" s="20" t="str">
        <f t="shared" si="11"/>
        <v>Boosted</v>
      </c>
    </row>
    <row r="34" spans="1:19" ht="21.75" customHeight="1">
      <c r="A34" s="54">
        <f t="shared" si="0"/>
        <v>25</v>
      </c>
      <c r="B34" s="48" t="s">
        <v>130</v>
      </c>
      <c r="C34" s="48" t="s">
        <v>117</v>
      </c>
      <c r="D34" s="48"/>
      <c r="E34" s="43" t="s">
        <v>37</v>
      </c>
      <c r="F34" s="50">
        <v>271</v>
      </c>
      <c r="G34" s="34"/>
      <c r="H34" s="9"/>
      <c r="I34" s="38">
        <f t="shared" si="7"/>
        <v>0</v>
      </c>
      <c r="J34" s="8"/>
      <c r="K34" s="10"/>
      <c r="L34" s="39">
        <f t="shared" si="12"/>
        <v>0</v>
      </c>
      <c r="M34" s="34"/>
      <c r="N34" s="10"/>
      <c r="O34" s="38">
        <f t="shared" si="9"/>
        <v>0</v>
      </c>
      <c r="P34" s="19">
        <f t="shared" si="10"/>
        <v>0</v>
      </c>
      <c r="Q34" s="10">
        <f t="shared" si="4"/>
        <v>0</v>
      </c>
      <c r="R34" s="20" t="str">
        <f t="shared" si="11"/>
        <v>Thiare Diaz</v>
      </c>
      <c r="S34" s="20" t="str">
        <f t="shared" si="11"/>
        <v>Boosted</v>
      </c>
    </row>
    <row r="35" spans="1:19" ht="21.75" customHeight="1">
      <c r="A35" s="54">
        <f t="shared" si="0"/>
        <v>26</v>
      </c>
      <c r="B35" s="48" t="s">
        <v>127</v>
      </c>
      <c r="C35" s="48" t="s">
        <v>117</v>
      </c>
      <c r="D35" s="48"/>
      <c r="E35" s="43" t="s">
        <v>37</v>
      </c>
      <c r="F35" s="50">
        <v>272</v>
      </c>
      <c r="G35" s="34"/>
      <c r="H35" s="9"/>
      <c r="I35" s="38">
        <f t="shared" si="7"/>
        <v>0</v>
      </c>
      <c r="J35" s="8"/>
      <c r="K35" s="10"/>
      <c r="L35" s="39">
        <f t="shared" si="12"/>
        <v>0</v>
      </c>
      <c r="M35" s="8"/>
      <c r="N35" s="10"/>
      <c r="O35" s="38">
        <f t="shared" si="9"/>
        <v>0</v>
      </c>
      <c r="P35" s="19">
        <f t="shared" si="10"/>
        <v>0</v>
      </c>
      <c r="Q35" s="10">
        <f t="shared" si="4"/>
        <v>0</v>
      </c>
      <c r="R35" s="20" t="str">
        <f t="shared" si="11"/>
        <v>Rayen Molina</v>
      </c>
      <c r="S35" s="20" t="str">
        <f t="shared" si="11"/>
        <v>Boosted</v>
      </c>
    </row>
    <row r="36" spans="1:19" ht="21.75" customHeight="1">
      <c r="A36" s="54">
        <f t="shared" si="0"/>
        <v>27</v>
      </c>
      <c r="B36" s="48" t="s">
        <v>167</v>
      </c>
      <c r="C36" s="48" t="s">
        <v>117</v>
      </c>
      <c r="D36" s="48"/>
      <c r="E36" s="43" t="s">
        <v>37</v>
      </c>
      <c r="F36" s="50">
        <v>279</v>
      </c>
      <c r="G36" s="34">
        <v>9</v>
      </c>
      <c r="H36" s="9" t="s">
        <v>425</v>
      </c>
      <c r="I36" s="38">
        <f t="shared" si="7"/>
        <v>37</v>
      </c>
      <c r="J36" s="8">
        <v>14</v>
      </c>
      <c r="K36" s="10"/>
      <c r="L36" s="39">
        <f t="shared" si="12"/>
        <v>32</v>
      </c>
      <c r="M36" s="34">
        <v>11</v>
      </c>
      <c r="N36" s="10"/>
      <c r="O36" s="38">
        <f t="shared" si="9"/>
        <v>35</v>
      </c>
      <c r="P36" s="19">
        <f t="shared" si="10"/>
        <v>104</v>
      </c>
      <c r="Q36" s="10">
        <f t="shared" si="4"/>
        <v>12</v>
      </c>
      <c r="R36" s="20" t="str">
        <f t="shared" si="11"/>
        <v>Valentina Muñoz</v>
      </c>
      <c r="S36" s="20" t="str">
        <f t="shared" si="11"/>
        <v>Boosted</v>
      </c>
    </row>
    <row r="37" spans="1:19" ht="21.75" customHeight="1">
      <c r="A37" s="54">
        <f t="shared" si="0"/>
        <v>28</v>
      </c>
      <c r="B37" s="48" t="s">
        <v>177</v>
      </c>
      <c r="C37" s="48" t="s">
        <v>309</v>
      </c>
      <c r="D37" s="48"/>
      <c r="E37" s="43" t="s">
        <v>37</v>
      </c>
      <c r="F37" s="50">
        <v>395</v>
      </c>
      <c r="G37" s="34">
        <v>11</v>
      </c>
      <c r="H37" s="9" t="s">
        <v>426</v>
      </c>
      <c r="I37" s="38">
        <f t="shared" si="7"/>
        <v>35</v>
      </c>
      <c r="J37" s="8">
        <v>1</v>
      </c>
      <c r="K37" s="10" t="s">
        <v>427</v>
      </c>
      <c r="L37" s="39">
        <f t="shared" si="12"/>
        <v>45</v>
      </c>
      <c r="M37" s="8">
        <v>5</v>
      </c>
      <c r="N37" s="10"/>
      <c r="O37" s="38">
        <f t="shared" si="9"/>
        <v>41</v>
      </c>
      <c r="P37" s="19">
        <f>I37+O37+L37</f>
        <v>121</v>
      </c>
      <c r="Q37" s="10">
        <f t="shared" si="4"/>
        <v>4</v>
      </c>
      <c r="R37" s="20" t="str">
        <f aca="true" t="shared" si="13" ref="R37:R54">B37</f>
        <v>Antonia Mariqueo</v>
      </c>
      <c r="S37" s="20" t="str">
        <f aca="true" t="shared" si="14" ref="S37:S54">C37</f>
        <v>Chitas De Quilicura</v>
      </c>
    </row>
    <row r="38" spans="1:19" ht="21.75" customHeight="1">
      <c r="A38" s="54">
        <f t="shared" si="0"/>
        <v>29</v>
      </c>
      <c r="B38" s="48" t="s">
        <v>306</v>
      </c>
      <c r="C38" s="48" t="s">
        <v>82</v>
      </c>
      <c r="D38" s="48"/>
      <c r="E38" s="43" t="s">
        <v>37</v>
      </c>
      <c r="F38" s="50">
        <v>513</v>
      </c>
      <c r="G38" s="34"/>
      <c r="H38" s="9"/>
      <c r="I38" s="38">
        <f t="shared" si="7"/>
        <v>0</v>
      </c>
      <c r="J38" s="8"/>
      <c r="K38" s="10"/>
      <c r="L38" s="39">
        <f t="shared" si="12"/>
        <v>0</v>
      </c>
      <c r="M38" s="34"/>
      <c r="N38" s="10"/>
      <c r="O38" s="38">
        <f t="shared" si="9"/>
        <v>0</v>
      </c>
      <c r="P38" s="19">
        <f>I38+O38+L38</f>
        <v>0</v>
      </c>
      <c r="Q38" s="10">
        <f t="shared" si="4"/>
        <v>0</v>
      </c>
      <c r="R38" s="20" t="str">
        <f t="shared" si="13"/>
        <v>Alisson Sepulveda</v>
      </c>
      <c r="S38" s="20" t="str">
        <f t="shared" si="14"/>
        <v>Fenix</v>
      </c>
    </row>
    <row r="39" spans="1:19" ht="21.75" customHeight="1">
      <c r="A39" s="54">
        <f t="shared" si="0"/>
        <v>30</v>
      </c>
      <c r="B39" s="48" t="s">
        <v>305</v>
      </c>
      <c r="C39" s="48" t="s">
        <v>82</v>
      </c>
      <c r="D39" s="48"/>
      <c r="E39" s="43" t="s">
        <v>37</v>
      </c>
      <c r="F39" s="50">
        <v>518</v>
      </c>
      <c r="G39" s="34"/>
      <c r="H39" s="9"/>
      <c r="I39" s="38">
        <f t="shared" si="7"/>
        <v>0</v>
      </c>
      <c r="J39" s="8">
        <v>15</v>
      </c>
      <c r="K39" s="10"/>
      <c r="L39" s="39">
        <f t="shared" si="12"/>
        <v>31</v>
      </c>
      <c r="M39" s="34">
        <v>12</v>
      </c>
      <c r="N39" s="10"/>
      <c r="O39" s="38">
        <f t="shared" si="9"/>
        <v>34</v>
      </c>
      <c r="P39" s="19">
        <f>I39+O39+L39</f>
        <v>65</v>
      </c>
      <c r="Q39" s="10">
        <f t="shared" si="4"/>
        <v>21</v>
      </c>
      <c r="R39" s="20" t="str">
        <f t="shared" si="13"/>
        <v>Vanessa Espinoza</v>
      </c>
      <c r="S39" s="20" t="str">
        <f t="shared" si="14"/>
        <v>Fenix</v>
      </c>
    </row>
    <row r="40" spans="1:19" ht="21.75" customHeight="1">
      <c r="A40" s="54">
        <f aca="true" t="shared" si="15" ref="A40:A54">IF(B40&gt;0,A39+1,"")</f>
        <v>31</v>
      </c>
      <c r="B40" s="48" t="s">
        <v>325</v>
      </c>
      <c r="C40" s="48" t="s">
        <v>164</v>
      </c>
      <c r="D40" s="48"/>
      <c r="E40" s="43" t="s">
        <v>37</v>
      </c>
      <c r="F40" s="50">
        <v>583</v>
      </c>
      <c r="G40" s="34"/>
      <c r="H40" s="9"/>
      <c r="I40" s="38">
        <f t="shared" si="7"/>
        <v>0</v>
      </c>
      <c r="J40" s="8"/>
      <c r="K40" s="10"/>
      <c r="L40" s="39">
        <f t="shared" si="12"/>
        <v>0</v>
      </c>
      <c r="M40" s="34"/>
      <c r="N40" s="10"/>
      <c r="O40" s="38">
        <f t="shared" si="9"/>
        <v>0</v>
      </c>
      <c r="P40" s="19">
        <f t="shared" si="10"/>
        <v>0</v>
      </c>
      <c r="Q40" s="10">
        <f t="shared" si="4"/>
        <v>0</v>
      </c>
      <c r="R40" s="20" t="str">
        <f t="shared" si="13"/>
        <v>Francesca Briceño</v>
      </c>
      <c r="S40" s="20" t="str">
        <f t="shared" si="14"/>
        <v>Deportivo Quilpue</v>
      </c>
    </row>
    <row r="41" spans="1:19" ht="21.75" customHeight="1">
      <c r="A41" s="54">
        <f t="shared" si="15"/>
        <v>32</v>
      </c>
      <c r="B41" s="48" t="s">
        <v>307</v>
      </c>
      <c r="C41" s="48" t="s">
        <v>235</v>
      </c>
      <c r="D41" s="48"/>
      <c r="E41" s="43" t="s">
        <v>37</v>
      </c>
      <c r="F41" s="50">
        <v>623</v>
      </c>
      <c r="G41" s="34"/>
      <c r="H41" s="9"/>
      <c r="I41" s="38">
        <f t="shared" si="7"/>
        <v>0</v>
      </c>
      <c r="J41" s="8"/>
      <c r="K41" s="10"/>
      <c r="L41" s="39">
        <f t="shared" si="12"/>
        <v>0</v>
      </c>
      <c r="M41" s="8"/>
      <c r="N41" s="10"/>
      <c r="O41" s="38">
        <f t="shared" si="9"/>
        <v>0</v>
      </c>
      <c r="P41" s="19">
        <f t="shared" si="10"/>
        <v>0</v>
      </c>
      <c r="Q41" s="10">
        <f t="shared" si="4"/>
        <v>0</v>
      </c>
      <c r="R41" s="20" t="str">
        <f t="shared" si="13"/>
        <v>Scarlet Jaramillo</v>
      </c>
      <c r="S41" s="20" t="str">
        <f t="shared" si="14"/>
        <v>Extreme Speed</v>
      </c>
    </row>
    <row r="42" spans="1:19" ht="21.75" customHeight="1">
      <c r="A42" s="54">
        <f t="shared" si="15"/>
        <v>33</v>
      </c>
      <c r="B42" s="48" t="s">
        <v>311</v>
      </c>
      <c r="C42" s="48" t="s">
        <v>163</v>
      </c>
      <c r="D42" s="48"/>
      <c r="E42" s="43" t="s">
        <v>37</v>
      </c>
      <c r="F42" s="50">
        <v>704</v>
      </c>
      <c r="G42" s="8"/>
      <c r="H42" s="10"/>
      <c r="I42" s="38">
        <f t="shared" si="7"/>
        <v>0</v>
      </c>
      <c r="J42" s="21"/>
      <c r="K42" s="27"/>
      <c r="L42" s="39">
        <f t="shared" si="12"/>
        <v>0</v>
      </c>
      <c r="M42" s="21"/>
      <c r="N42" s="27"/>
      <c r="O42" s="38">
        <f t="shared" si="9"/>
        <v>0</v>
      </c>
      <c r="P42" s="19">
        <f t="shared" si="10"/>
        <v>0</v>
      </c>
      <c r="Q42" s="10">
        <f t="shared" si="4"/>
        <v>0</v>
      </c>
      <c r="R42" s="20" t="str">
        <f t="shared" si="13"/>
        <v>Makarena Gonzalez</v>
      </c>
      <c r="S42" s="20" t="str">
        <f t="shared" si="14"/>
        <v>Hualpen</v>
      </c>
    </row>
    <row r="43" spans="1:19" ht="21.75" customHeight="1">
      <c r="A43" s="54">
        <f t="shared" si="15"/>
        <v>34</v>
      </c>
      <c r="B43" s="48" t="s">
        <v>174</v>
      </c>
      <c r="C43" s="48" t="s">
        <v>97</v>
      </c>
      <c r="D43" s="48"/>
      <c r="E43" s="43" t="s">
        <v>37</v>
      </c>
      <c r="F43" s="50">
        <v>764</v>
      </c>
      <c r="G43" s="34"/>
      <c r="H43" s="9"/>
      <c r="I43" s="38">
        <f t="shared" si="7"/>
        <v>0</v>
      </c>
      <c r="J43" s="21"/>
      <c r="K43" s="27"/>
      <c r="L43" s="39">
        <f t="shared" si="12"/>
        <v>0</v>
      </c>
      <c r="M43" s="130"/>
      <c r="N43" s="27"/>
      <c r="O43" s="38">
        <f t="shared" si="9"/>
        <v>0</v>
      </c>
      <c r="P43" s="19">
        <f t="shared" si="10"/>
        <v>0</v>
      </c>
      <c r="Q43" s="10">
        <f t="shared" si="4"/>
        <v>0</v>
      </c>
      <c r="R43" s="20" t="str">
        <f t="shared" si="13"/>
        <v>Geraldin Fernandez</v>
      </c>
      <c r="S43" s="20" t="str">
        <f t="shared" si="14"/>
        <v>Crescente Errazuriz</v>
      </c>
    </row>
    <row r="44" spans="1:19" ht="21.75" customHeight="1">
      <c r="A44" s="54">
        <f t="shared" si="15"/>
        <v>35</v>
      </c>
      <c r="B44" s="48" t="s">
        <v>293</v>
      </c>
      <c r="C44" s="48" t="s">
        <v>97</v>
      </c>
      <c r="D44" s="48"/>
      <c r="E44" s="43" t="s">
        <v>37</v>
      </c>
      <c r="F44" s="50">
        <v>768</v>
      </c>
      <c r="G44" s="34">
        <v>19</v>
      </c>
      <c r="H44" s="9" t="s">
        <v>386</v>
      </c>
      <c r="I44" s="38">
        <f t="shared" si="7"/>
        <v>27</v>
      </c>
      <c r="J44" s="21">
        <v>20</v>
      </c>
      <c r="K44" s="27"/>
      <c r="L44" s="39">
        <f t="shared" si="12"/>
        <v>26</v>
      </c>
      <c r="M44" s="130"/>
      <c r="N44" s="27"/>
      <c r="O44" s="38">
        <f t="shared" si="9"/>
        <v>0</v>
      </c>
      <c r="P44" s="19">
        <f t="shared" si="10"/>
        <v>53</v>
      </c>
      <c r="Q44" s="10">
        <f t="shared" si="4"/>
        <v>22</v>
      </c>
      <c r="R44" s="20" t="str">
        <f t="shared" si="13"/>
        <v>Mayra Silva</v>
      </c>
      <c r="S44" s="20" t="str">
        <f t="shared" si="14"/>
        <v>Crescente Errazuriz</v>
      </c>
    </row>
    <row r="45" spans="1:19" ht="21.75" customHeight="1">
      <c r="A45" s="54">
        <f t="shared" si="15"/>
        <v>36</v>
      </c>
      <c r="B45" s="48" t="s">
        <v>294</v>
      </c>
      <c r="C45" s="48" t="s">
        <v>97</v>
      </c>
      <c r="D45" s="48"/>
      <c r="E45" s="43" t="s">
        <v>37</v>
      </c>
      <c r="F45" s="50">
        <v>771</v>
      </c>
      <c r="G45" s="130"/>
      <c r="H45" s="22"/>
      <c r="I45" s="38">
        <f t="shared" si="7"/>
        <v>0</v>
      </c>
      <c r="J45" s="21"/>
      <c r="K45" s="27"/>
      <c r="L45" s="39">
        <f t="shared" si="12"/>
        <v>0</v>
      </c>
      <c r="M45" s="130"/>
      <c r="N45" s="27"/>
      <c r="O45" s="38">
        <f t="shared" si="9"/>
        <v>0</v>
      </c>
      <c r="P45" s="19">
        <f t="shared" si="10"/>
        <v>0</v>
      </c>
      <c r="Q45" s="10">
        <f t="shared" si="4"/>
        <v>0</v>
      </c>
      <c r="R45" s="20" t="str">
        <f t="shared" si="13"/>
        <v>Vanessa Albornoz</v>
      </c>
      <c r="S45" s="20" t="str">
        <f t="shared" si="14"/>
        <v>Crescente Errazuriz</v>
      </c>
    </row>
    <row r="46" spans="1:19" ht="21.75" customHeight="1">
      <c r="A46" s="54">
        <f t="shared" si="15"/>
        <v>37</v>
      </c>
      <c r="B46" s="48" t="s">
        <v>175</v>
      </c>
      <c r="C46" s="48" t="s">
        <v>97</v>
      </c>
      <c r="D46" s="48"/>
      <c r="E46" s="43" t="s">
        <v>37</v>
      </c>
      <c r="F46" s="50">
        <v>772</v>
      </c>
      <c r="G46" s="8"/>
      <c r="H46" s="10"/>
      <c r="I46" s="38">
        <f t="shared" si="7"/>
        <v>0</v>
      </c>
      <c r="J46" s="21"/>
      <c r="K46" s="27"/>
      <c r="L46" s="39">
        <f t="shared" si="12"/>
        <v>0</v>
      </c>
      <c r="M46" s="21"/>
      <c r="N46" s="27"/>
      <c r="O46" s="38">
        <f t="shared" si="9"/>
        <v>0</v>
      </c>
      <c r="P46" s="19">
        <f t="shared" si="10"/>
        <v>0</v>
      </c>
      <c r="Q46" s="10">
        <f t="shared" si="4"/>
        <v>0</v>
      </c>
      <c r="R46" s="20" t="str">
        <f t="shared" si="13"/>
        <v>Belen Alarcon</v>
      </c>
      <c r="S46" s="20" t="str">
        <f t="shared" si="14"/>
        <v>Crescente Errazuriz</v>
      </c>
    </row>
    <row r="47" spans="1:19" ht="21.75" customHeight="1">
      <c r="A47" s="54">
        <f t="shared" si="15"/>
        <v>38</v>
      </c>
      <c r="B47" s="48" t="s">
        <v>181</v>
      </c>
      <c r="C47" s="48" t="s">
        <v>97</v>
      </c>
      <c r="D47" s="48"/>
      <c r="E47" s="43" t="s">
        <v>37</v>
      </c>
      <c r="F47" s="50">
        <v>774</v>
      </c>
      <c r="G47" s="34">
        <v>14</v>
      </c>
      <c r="H47" s="9" t="s">
        <v>428</v>
      </c>
      <c r="I47" s="38">
        <f t="shared" si="7"/>
        <v>32</v>
      </c>
      <c r="J47" s="21">
        <v>11</v>
      </c>
      <c r="K47" s="27"/>
      <c r="L47" s="39">
        <f t="shared" si="12"/>
        <v>35</v>
      </c>
      <c r="M47" s="130">
        <v>14</v>
      </c>
      <c r="N47" s="27"/>
      <c r="O47" s="38">
        <f t="shared" si="9"/>
        <v>32</v>
      </c>
      <c r="P47" s="19">
        <f t="shared" si="10"/>
        <v>99</v>
      </c>
      <c r="Q47" s="10">
        <f t="shared" si="4"/>
        <v>13</v>
      </c>
      <c r="R47" s="20" t="str">
        <f t="shared" si="13"/>
        <v>Ambar Retamal</v>
      </c>
      <c r="S47" s="20" t="str">
        <f t="shared" si="14"/>
        <v>Crescente Errazuriz</v>
      </c>
    </row>
    <row r="48" spans="1:19" ht="21.75" customHeight="1">
      <c r="A48" s="54">
        <f t="shared" si="15"/>
        <v>39</v>
      </c>
      <c r="B48" s="48" t="s">
        <v>292</v>
      </c>
      <c r="C48" s="48" t="s">
        <v>97</v>
      </c>
      <c r="D48" s="48"/>
      <c r="E48" s="43" t="s">
        <v>37</v>
      </c>
      <c r="F48" s="50">
        <v>777</v>
      </c>
      <c r="G48" s="130"/>
      <c r="H48" s="22"/>
      <c r="I48" s="38">
        <f t="shared" si="7"/>
        <v>0</v>
      </c>
      <c r="J48" s="21"/>
      <c r="K48" s="27"/>
      <c r="L48" s="39">
        <f t="shared" si="12"/>
        <v>0</v>
      </c>
      <c r="M48" s="21"/>
      <c r="N48" s="27"/>
      <c r="O48" s="38">
        <f t="shared" si="9"/>
        <v>0</v>
      </c>
      <c r="P48" s="19">
        <f t="shared" si="10"/>
        <v>0</v>
      </c>
      <c r="Q48" s="10">
        <f t="shared" si="4"/>
        <v>0</v>
      </c>
      <c r="R48" s="20" t="str">
        <f t="shared" si="13"/>
        <v>Antonia Espejo</v>
      </c>
      <c r="S48" s="20" t="str">
        <f t="shared" si="14"/>
        <v>Crescente Errazuriz</v>
      </c>
    </row>
    <row r="49" spans="1:19" ht="21.75" customHeight="1">
      <c r="A49" s="54">
        <f t="shared" si="15"/>
        <v>40</v>
      </c>
      <c r="B49" s="48" t="s">
        <v>350</v>
      </c>
      <c r="C49" s="48" t="s">
        <v>207</v>
      </c>
      <c r="D49" s="48"/>
      <c r="E49" s="43" t="s">
        <v>37</v>
      </c>
      <c r="F49" s="50">
        <v>820</v>
      </c>
      <c r="G49" s="130">
        <v>4</v>
      </c>
      <c r="H49" s="27" t="s">
        <v>429</v>
      </c>
      <c r="I49" s="38">
        <f t="shared" si="7"/>
        <v>42</v>
      </c>
      <c r="J49" s="21">
        <v>5</v>
      </c>
      <c r="K49" s="27"/>
      <c r="L49" s="39">
        <f t="shared" si="12"/>
        <v>41</v>
      </c>
      <c r="M49" s="130">
        <v>2</v>
      </c>
      <c r="N49" s="27"/>
      <c r="O49" s="38">
        <f t="shared" si="9"/>
        <v>44</v>
      </c>
      <c r="P49" s="204">
        <f t="shared" si="10"/>
        <v>127</v>
      </c>
      <c r="Q49" s="205">
        <f t="shared" si="4"/>
        <v>1</v>
      </c>
      <c r="R49" s="20" t="str">
        <f t="shared" si="13"/>
        <v>Katalina Gutierez</v>
      </c>
      <c r="S49" s="20" t="str">
        <f t="shared" si="14"/>
        <v>RPA</v>
      </c>
    </row>
    <row r="50" spans="1:19" ht="21.75" customHeight="1">
      <c r="A50" s="54">
        <f t="shared" si="15"/>
        <v>41</v>
      </c>
      <c r="B50" s="48" t="s">
        <v>81</v>
      </c>
      <c r="C50" s="48" t="s">
        <v>207</v>
      </c>
      <c r="D50" s="48"/>
      <c r="E50" s="43" t="s">
        <v>37</v>
      </c>
      <c r="F50" s="50">
        <v>823</v>
      </c>
      <c r="G50" s="21">
        <v>6</v>
      </c>
      <c r="H50" s="27" t="s">
        <v>388</v>
      </c>
      <c r="I50" s="38">
        <f t="shared" si="7"/>
        <v>40</v>
      </c>
      <c r="J50" s="21">
        <v>9</v>
      </c>
      <c r="K50" s="27"/>
      <c r="L50" s="39">
        <f t="shared" si="12"/>
        <v>37</v>
      </c>
      <c r="M50" s="130">
        <v>8</v>
      </c>
      <c r="N50" s="27"/>
      <c r="O50" s="38">
        <f t="shared" si="9"/>
        <v>38</v>
      </c>
      <c r="P50" s="19">
        <f t="shared" si="10"/>
        <v>115</v>
      </c>
      <c r="Q50" s="10">
        <f t="shared" si="4"/>
        <v>6</v>
      </c>
      <c r="R50" s="20" t="str">
        <f t="shared" si="13"/>
        <v>Catalina Orellana</v>
      </c>
      <c r="S50" s="20" t="str">
        <f t="shared" si="14"/>
        <v>RPA</v>
      </c>
    </row>
    <row r="51" spans="1:19" ht="21.75" customHeight="1">
      <c r="A51" s="54">
        <f t="shared" si="15"/>
        <v>42</v>
      </c>
      <c r="B51" s="48" t="s">
        <v>149</v>
      </c>
      <c r="C51" s="48" t="s">
        <v>207</v>
      </c>
      <c r="D51" s="48"/>
      <c r="E51" s="43" t="s">
        <v>37</v>
      </c>
      <c r="F51" s="50">
        <v>825</v>
      </c>
      <c r="G51" s="21"/>
      <c r="H51" s="27"/>
      <c r="I51" s="38">
        <f t="shared" si="7"/>
        <v>0</v>
      </c>
      <c r="J51" s="21"/>
      <c r="K51" s="27"/>
      <c r="L51" s="114">
        <f t="shared" si="12"/>
        <v>0</v>
      </c>
      <c r="M51" s="21"/>
      <c r="N51" s="27"/>
      <c r="O51" s="38">
        <f t="shared" si="9"/>
        <v>0</v>
      </c>
      <c r="P51" s="19">
        <f t="shared" si="10"/>
        <v>0</v>
      </c>
      <c r="Q51" s="10">
        <f t="shared" si="4"/>
        <v>0</v>
      </c>
      <c r="R51" s="20" t="str">
        <f t="shared" si="13"/>
        <v>Javiera Espina</v>
      </c>
      <c r="S51" s="20" t="str">
        <f t="shared" si="14"/>
        <v>RPA</v>
      </c>
    </row>
    <row r="52" spans="1:19" ht="21.75" customHeight="1">
      <c r="A52" s="54">
        <f t="shared" si="15"/>
        <v>43</v>
      </c>
      <c r="B52" s="48" t="s">
        <v>295</v>
      </c>
      <c r="C52" s="48" t="s">
        <v>207</v>
      </c>
      <c r="D52" s="48"/>
      <c r="E52" s="43" t="s">
        <v>37</v>
      </c>
      <c r="F52" s="50">
        <v>826</v>
      </c>
      <c r="G52" s="21"/>
      <c r="H52" s="27"/>
      <c r="I52" s="38">
        <f t="shared" si="7"/>
        <v>0</v>
      </c>
      <c r="J52" s="21"/>
      <c r="K52" s="27"/>
      <c r="L52" s="39">
        <f t="shared" si="12"/>
        <v>0</v>
      </c>
      <c r="M52" s="21"/>
      <c r="N52" s="27"/>
      <c r="O52" s="38">
        <f t="shared" si="9"/>
        <v>0</v>
      </c>
      <c r="P52" s="19">
        <f t="shared" si="10"/>
        <v>0</v>
      </c>
      <c r="Q52" s="10">
        <f t="shared" si="4"/>
        <v>0</v>
      </c>
      <c r="R52" s="20" t="str">
        <f t="shared" si="13"/>
        <v>Maite Cea</v>
      </c>
      <c r="S52" s="20" t="str">
        <f t="shared" si="14"/>
        <v>RPA</v>
      </c>
    </row>
    <row r="53" spans="1:19" ht="21.75" customHeight="1">
      <c r="A53" s="54">
        <f t="shared" si="15"/>
        <v>44</v>
      </c>
      <c r="B53" s="48" t="s">
        <v>352</v>
      </c>
      <c r="C53" s="48" t="s">
        <v>207</v>
      </c>
      <c r="D53" s="48"/>
      <c r="E53" s="43" t="s">
        <v>37</v>
      </c>
      <c r="F53" s="50">
        <v>839</v>
      </c>
      <c r="G53" s="130">
        <v>8</v>
      </c>
      <c r="H53" s="27" t="s">
        <v>384</v>
      </c>
      <c r="I53" s="38">
        <f t="shared" si="7"/>
        <v>38</v>
      </c>
      <c r="J53" s="21">
        <v>13</v>
      </c>
      <c r="K53" s="27"/>
      <c r="L53" s="39">
        <f t="shared" si="12"/>
        <v>33</v>
      </c>
      <c r="M53" s="130">
        <v>6</v>
      </c>
      <c r="N53" s="27"/>
      <c r="O53" s="38">
        <f t="shared" si="9"/>
        <v>40</v>
      </c>
      <c r="P53" s="19">
        <f t="shared" si="10"/>
        <v>111</v>
      </c>
      <c r="Q53" s="10">
        <f t="shared" si="4"/>
        <v>7</v>
      </c>
      <c r="R53" s="20" t="str">
        <f t="shared" si="13"/>
        <v>Daphne Yañez</v>
      </c>
      <c r="S53" s="20" t="str">
        <f t="shared" si="14"/>
        <v>RPA</v>
      </c>
    </row>
    <row r="54" spans="1:19" ht="21.75" customHeight="1" thickBot="1">
      <c r="A54" s="54">
        <f t="shared" si="15"/>
        <v>45</v>
      </c>
      <c r="B54" s="48" t="s">
        <v>133</v>
      </c>
      <c r="C54" s="48" t="s">
        <v>162</v>
      </c>
      <c r="D54" s="48"/>
      <c r="E54" s="43" t="s">
        <v>37</v>
      </c>
      <c r="F54" s="50">
        <v>963</v>
      </c>
      <c r="G54" s="202"/>
      <c r="H54" s="18"/>
      <c r="I54" s="98">
        <f t="shared" si="7"/>
        <v>0</v>
      </c>
      <c r="J54" s="28"/>
      <c r="K54" s="92"/>
      <c r="L54" s="203">
        <f t="shared" si="12"/>
        <v>0</v>
      </c>
      <c r="M54" s="202"/>
      <c r="N54" s="92"/>
      <c r="O54" s="98">
        <f t="shared" si="9"/>
        <v>0</v>
      </c>
      <c r="P54" s="19">
        <f t="shared" si="10"/>
        <v>0</v>
      </c>
      <c r="Q54" s="10">
        <f t="shared" si="4"/>
        <v>0</v>
      </c>
      <c r="R54" s="20" t="str">
        <f t="shared" si="13"/>
        <v>Paulina Diaz</v>
      </c>
      <c r="S54" s="20" t="str">
        <f t="shared" si="14"/>
        <v>Puente Alto</v>
      </c>
    </row>
  </sheetData>
  <sheetProtection/>
  <mergeCells count="8">
    <mergeCell ref="A2:Q2"/>
    <mergeCell ref="A3:Q3"/>
    <mergeCell ref="H7:I7"/>
    <mergeCell ref="N7:O7"/>
    <mergeCell ref="M8:O8"/>
    <mergeCell ref="G8:I8"/>
    <mergeCell ref="K7:L7"/>
    <mergeCell ref="J8:L8"/>
  </mergeCells>
  <printOptions horizontalCentered="1"/>
  <pageMargins left="0" right="0" top="0" bottom="0" header="0" footer="0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4"/>
  <sheetViews>
    <sheetView showZeros="0" zoomScaleSheetLayoutView="100" zoomScalePageLayoutView="0" workbookViewId="0" topLeftCell="A8">
      <selection activeCell="Q8" sqref="Q8:U8"/>
    </sheetView>
  </sheetViews>
  <sheetFormatPr defaultColWidth="9.140625" defaultRowHeight="12.75"/>
  <cols>
    <col min="1" max="1" width="3.28125" style="20" customWidth="1"/>
    <col min="2" max="2" width="25.421875" style="20" bestFit="1" customWidth="1"/>
    <col min="3" max="3" width="21.57421875" style="20" bestFit="1" customWidth="1"/>
    <col min="4" max="4" width="21.57421875" style="20" hidden="1" customWidth="1"/>
    <col min="5" max="5" width="4.421875" style="20" hidden="1" customWidth="1"/>
    <col min="6" max="7" width="9.140625" style="20" customWidth="1"/>
    <col min="8" max="9" width="0" style="20" hidden="1" customWidth="1"/>
    <col min="10" max="12" width="9.140625" style="20" customWidth="1"/>
    <col min="13" max="14" width="0" style="20" hidden="1" customWidth="1"/>
    <col min="15" max="17" width="9.140625" style="20" customWidth="1"/>
    <col min="18" max="19" width="0" style="20" hidden="1" customWidth="1"/>
    <col min="20" max="23" width="9.140625" style="20" customWidth="1"/>
    <col min="24" max="25" width="0" style="20" hidden="1" customWidth="1"/>
    <col min="26" max="16384" width="9.140625" style="20" customWidth="1"/>
  </cols>
  <sheetData>
    <row r="2" spans="1:23" ht="20.25">
      <c r="A2" s="214" t="str">
        <f>'TC DAMAS VEL.'!A2:Q2</f>
        <v>PLANILLAS RANKING ALTA COMPETENCIA 2018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</row>
    <row r="3" spans="1:23" ht="20.25">
      <c r="A3" s="214" t="str">
        <f>'DAMAS PRE JUVENIL'!A3:W3</f>
        <v>5º FECHA RANKING  -  08 y 09 DE SEPTIEMBRE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</row>
    <row r="5" ht="15">
      <c r="A5" s="67" t="s">
        <v>18</v>
      </c>
    </row>
    <row r="6" ht="15.75" thickBot="1">
      <c r="A6" s="67"/>
    </row>
    <row r="7" spans="3:21" ht="13.5" thickBot="1">
      <c r="C7" s="68" t="s">
        <v>8</v>
      </c>
      <c r="D7" s="69"/>
      <c r="E7" s="69"/>
      <c r="F7" s="102">
        <f>COUNTA(B10:B19)</f>
        <v>9</v>
      </c>
      <c r="G7" s="68" t="s">
        <v>12</v>
      </c>
      <c r="J7" s="226" t="s">
        <v>365</v>
      </c>
      <c r="K7" s="227"/>
      <c r="L7" s="68" t="s">
        <v>12</v>
      </c>
      <c r="O7" s="215" t="s">
        <v>367</v>
      </c>
      <c r="P7" s="216"/>
      <c r="Q7" s="68" t="s">
        <v>12</v>
      </c>
      <c r="T7" s="226"/>
      <c r="U7" s="227"/>
    </row>
    <row r="8" spans="7:23" ht="29.25" customHeight="1" thickBot="1">
      <c r="G8" s="217" t="s">
        <v>364</v>
      </c>
      <c r="H8" s="218"/>
      <c r="I8" s="218"/>
      <c r="J8" s="218"/>
      <c r="K8" s="219"/>
      <c r="L8" s="221" t="s">
        <v>366</v>
      </c>
      <c r="M8" s="221"/>
      <c r="N8" s="221"/>
      <c r="O8" s="221"/>
      <c r="P8" s="222"/>
      <c r="Q8" s="221" t="s">
        <v>392</v>
      </c>
      <c r="R8" s="221"/>
      <c r="S8" s="221"/>
      <c r="T8" s="221"/>
      <c r="U8" s="222"/>
      <c r="V8" s="25"/>
      <c r="W8" s="25"/>
    </row>
    <row r="9" spans="1:27" s="64" customFormat="1" ht="13.5" thickBot="1">
      <c r="A9" s="118"/>
      <c r="B9" s="76" t="s">
        <v>0</v>
      </c>
      <c r="C9" s="119" t="s">
        <v>19</v>
      </c>
      <c r="D9" s="120"/>
      <c r="E9" s="120" t="s">
        <v>41</v>
      </c>
      <c r="F9" s="77" t="s">
        <v>1</v>
      </c>
      <c r="G9" s="63" t="s">
        <v>2</v>
      </c>
      <c r="J9" s="65" t="s">
        <v>3</v>
      </c>
      <c r="K9" s="66" t="s">
        <v>4</v>
      </c>
      <c r="L9" s="121" t="s">
        <v>2</v>
      </c>
      <c r="O9" s="65" t="s">
        <v>3</v>
      </c>
      <c r="P9" s="122" t="s">
        <v>4</v>
      </c>
      <c r="Q9" s="63" t="s">
        <v>2</v>
      </c>
      <c r="T9" s="65" t="s">
        <v>3</v>
      </c>
      <c r="U9" s="66" t="s">
        <v>4</v>
      </c>
      <c r="V9" s="76" t="s">
        <v>7</v>
      </c>
      <c r="W9" s="77" t="s">
        <v>2</v>
      </c>
      <c r="AA9" s="20"/>
    </row>
    <row r="10" spans="1:25" ht="22.5" customHeight="1">
      <c r="A10" s="53">
        <f>IF(B10&gt;0,A9+1,"")</f>
        <v>1</v>
      </c>
      <c r="B10" s="48" t="s">
        <v>215</v>
      </c>
      <c r="C10" s="48" t="s">
        <v>22</v>
      </c>
      <c r="D10" s="48"/>
      <c r="E10" s="43"/>
      <c r="F10" s="43">
        <v>142</v>
      </c>
      <c r="G10" s="153">
        <v>3</v>
      </c>
      <c r="H10" s="154"/>
      <c r="I10" s="154"/>
      <c r="J10" s="155"/>
      <c r="K10" s="156">
        <f>IF(G10=0,0,$F$7+1-G10)</f>
        <v>7</v>
      </c>
      <c r="L10" s="157">
        <v>1</v>
      </c>
      <c r="M10" s="154"/>
      <c r="N10" s="154"/>
      <c r="O10" s="155" t="s">
        <v>391</v>
      </c>
      <c r="P10" s="156">
        <f>IF(L10=0,0,$F$7+1-L10)</f>
        <v>9</v>
      </c>
      <c r="Q10" s="153">
        <v>5</v>
      </c>
      <c r="R10" s="154"/>
      <c r="S10" s="154"/>
      <c r="T10" s="155"/>
      <c r="U10" s="156">
        <f aca="true" t="shared" si="0" ref="U10:U19">IF(Q10=0,0,$F$7+1-Q10)</f>
        <v>5</v>
      </c>
      <c r="V10" s="163">
        <f aca="true" t="shared" si="1" ref="V10:V19">K10+P10+U10</f>
        <v>21</v>
      </c>
      <c r="W10" s="163">
        <f aca="true" t="shared" si="2" ref="W10:W19">IF(V10=0,0,RANK(V10,$V$10:$V$19,0))</f>
        <v>3</v>
      </c>
      <c r="X10" s="20" t="str">
        <f>$B10</f>
        <v>Angelo Tamburini</v>
      </c>
      <c r="Y10" s="20" t="str">
        <f>$C10</f>
        <v>Diego Portales</v>
      </c>
    </row>
    <row r="11" spans="1:25" ht="22.5" customHeight="1">
      <c r="A11" s="54">
        <f aca="true" t="shared" si="3" ref="A11:A18">IF(B11&gt;0,A10+1,"")</f>
        <v>2</v>
      </c>
      <c r="B11" s="51" t="s">
        <v>194</v>
      </c>
      <c r="C11" s="51" t="s">
        <v>23</v>
      </c>
      <c r="D11" s="46"/>
      <c r="E11" s="43"/>
      <c r="F11" s="9">
        <v>203</v>
      </c>
      <c r="G11" s="159">
        <v>2</v>
      </c>
      <c r="H11" s="154"/>
      <c r="I11" s="154"/>
      <c r="J11" s="160"/>
      <c r="K11" s="156">
        <f>IF(G11=0,0,$F$7+1-G11)</f>
        <v>8</v>
      </c>
      <c r="L11" s="161">
        <v>8</v>
      </c>
      <c r="M11" s="154"/>
      <c r="N11" s="154"/>
      <c r="O11" s="160"/>
      <c r="P11" s="156">
        <f>IF(L11=0,0,$F$7+1-L11)</f>
        <v>2</v>
      </c>
      <c r="Q11" s="159">
        <v>1</v>
      </c>
      <c r="R11" s="154"/>
      <c r="S11" s="154"/>
      <c r="T11" s="160" t="s">
        <v>393</v>
      </c>
      <c r="U11" s="156">
        <f t="shared" si="0"/>
        <v>9</v>
      </c>
      <c r="V11" s="158">
        <f>K11+P11+U11</f>
        <v>19</v>
      </c>
      <c r="W11" s="158">
        <f t="shared" si="2"/>
        <v>4</v>
      </c>
      <c r="X11" s="20" t="str">
        <f aca="true" t="shared" si="4" ref="X11:X19">$B11</f>
        <v>Vicente Guerrero</v>
      </c>
      <c r="Y11" s="20" t="str">
        <f aca="true" t="shared" si="5" ref="Y11:Y19">$C11</f>
        <v>Leones Rojos</v>
      </c>
    </row>
    <row r="12" spans="1:25" ht="22.5" customHeight="1">
      <c r="A12" s="54">
        <f t="shared" si="3"/>
        <v>3</v>
      </c>
      <c r="B12" s="51" t="s">
        <v>195</v>
      </c>
      <c r="C12" s="51" t="s">
        <v>23</v>
      </c>
      <c r="D12" s="46"/>
      <c r="E12" s="43"/>
      <c r="F12" s="9">
        <v>215</v>
      </c>
      <c r="G12" s="159">
        <v>4</v>
      </c>
      <c r="H12" s="154"/>
      <c r="I12" s="154"/>
      <c r="J12" s="160"/>
      <c r="K12" s="156">
        <f aca="true" t="shared" si="6" ref="K12:K19">IF(G12=0,0,$F$7+1-G12)</f>
        <v>6</v>
      </c>
      <c r="L12" s="161">
        <v>2</v>
      </c>
      <c r="M12" s="154"/>
      <c r="N12" s="154"/>
      <c r="O12" s="160"/>
      <c r="P12" s="156">
        <f aca="true" t="shared" si="7" ref="P12:P19">IF(L12=0,0,$F$7+1-L12)</f>
        <v>8</v>
      </c>
      <c r="Q12" s="159">
        <v>2</v>
      </c>
      <c r="R12" s="154"/>
      <c r="S12" s="154"/>
      <c r="T12" s="160"/>
      <c r="U12" s="156">
        <f t="shared" si="0"/>
        <v>8</v>
      </c>
      <c r="V12" s="163">
        <f>K12+P12+U12</f>
        <v>22</v>
      </c>
      <c r="W12" s="163">
        <v>2</v>
      </c>
      <c r="X12" s="20" t="str">
        <f t="shared" si="4"/>
        <v>Renato Arrouch</v>
      </c>
      <c r="Y12" s="20" t="str">
        <f t="shared" si="5"/>
        <v>Leones Rojos</v>
      </c>
    </row>
    <row r="13" spans="1:25" ht="22.5" customHeight="1">
      <c r="A13" s="54">
        <f t="shared" si="3"/>
        <v>4</v>
      </c>
      <c r="B13" s="48" t="s">
        <v>198</v>
      </c>
      <c r="C13" s="48" t="s">
        <v>122</v>
      </c>
      <c r="D13" s="123"/>
      <c r="E13" s="43"/>
      <c r="F13" s="50">
        <v>297</v>
      </c>
      <c r="G13" s="159">
        <v>5</v>
      </c>
      <c r="H13" s="154"/>
      <c r="I13" s="154"/>
      <c r="J13" s="160"/>
      <c r="K13" s="156">
        <f t="shared" si="6"/>
        <v>5</v>
      </c>
      <c r="L13" s="161">
        <v>4</v>
      </c>
      <c r="M13" s="154"/>
      <c r="N13" s="154"/>
      <c r="O13" s="160"/>
      <c r="P13" s="156">
        <f t="shared" si="7"/>
        <v>6</v>
      </c>
      <c r="Q13" s="159">
        <v>3</v>
      </c>
      <c r="R13" s="154"/>
      <c r="S13" s="154"/>
      <c r="T13" s="160"/>
      <c r="U13" s="156">
        <f t="shared" si="0"/>
        <v>7</v>
      </c>
      <c r="V13" s="158">
        <f>K13+P13+U13</f>
        <v>18</v>
      </c>
      <c r="W13" s="158">
        <f t="shared" si="2"/>
        <v>5</v>
      </c>
      <c r="X13" s="20" t="str">
        <f t="shared" si="4"/>
        <v>Gian Celedon</v>
      </c>
      <c r="Y13" s="20" t="str">
        <f t="shared" si="5"/>
        <v>Flechas Doradas</v>
      </c>
    </row>
    <row r="14" spans="1:25" ht="22.5" customHeight="1">
      <c r="A14" s="54">
        <f t="shared" si="3"/>
        <v>5</v>
      </c>
      <c r="B14" s="51" t="s">
        <v>214</v>
      </c>
      <c r="C14" s="51" t="s">
        <v>88</v>
      </c>
      <c r="D14" s="99"/>
      <c r="E14" s="99"/>
      <c r="F14" s="38">
        <v>343</v>
      </c>
      <c r="G14" s="159">
        <v>8</v>
      </c>
      <c r="H14" s="154"/>
      <c r="I14" s="154"/>
      <c r="J14" s="160"/>
      <c r="K14" s="156">
        <f t="shared" si="6"/>
        <v>2</v>
      </c>
      <c r="L14" s="161">
        <v>6</v>
      </c>
      <c r="M14" s="154"/>
      <c r="N14" s="154"/>
      <c r="O14" s="160"/>
      <c r="P14" s="156">
        <f t="shared" si="7"/>
        <v>4</v>
      </c>
      <c r="Q14" s="159">
        <v>8</v>
      </c>
      <c r="R14" s="154"/>
      <c r="S14" s="154"/>
      <c r="T14" s="160"/>
      <c r="U14" s="156">
        <f t="shared" si="0"/>
        <v>2</v>
      </c>
      <c r="V14" s="158">
        <f>K14+P14+U14</f>
        <v>8</v>
      </c>
      <c r="W14" s="158">
        <f t="shared" si="2"/>
        <v>8</v>
      </c>
      <c r="X14" s="20" t="str">
        <f t="shared" si="4"/>
        <v>Cristian Salazar</v>
      </c>
      <c r="Y14" s="20" t="str">
        <f t="shared" si="5"/>
        <v>Union Las Condes</v>
      </c>
    </row>
    <row r="15" spans="1:25" ht="22.5" customHeight="1">
      <c r="A15" s="54">
        <f t="shared" si="3"/>
        <v>6</v>
      </c>
      <c r="B15" s="51" t="s">
        <v>212</v>
      </c>
      <c r="C15" s="51" t="s">
        <v>88</v>
      </c>
      <c r="D15" s="99"/>
      <c r="E15" s="99"/>
      <c r="F15" s="38">
        <v>345</v>
      </c>
      <c r="G15" s="159">
        <v>6</v>
      </c>
      <c r="H15" s="154"/>
      <c r="I15" s="154"/>
      <c r="J15" s="160"/>
      <c r="K15" s="156">
        <f t="shared" si="6"/>
        <v>4</v>
      </c>
      <c r="L15" s="161">
        <v>5</v>
      </c>
      <c r="M15" s="154"/>
      <c r="N15" s="154"/>
      <c r="O15" s="160"/>
      <c r="P15" s="156">
        <f t="shared" si="7"/>
        <v>5</v>
      </c>
      <c r="Q15" s="159">
        <v>7</v>
      </c>
      <c r="R15" s="154"/>
      <c r="S15" s="154"/>
      <c r="T15" s="160"/>
      <c r="U15" s="156">
        <f t="shared" si="0"/>
        <v>3</v>
      </c>
      <c r="V15" s="158">
        <f t="shared" si="1"/>
        <v>12</v>
      </c>
      <c r="W15" s="158">
        <f t="shared" si="2"/>
        <v>6</v>
      </c>
      <c r="X15" s="20" t="str">
        <f t="shared" si="4"/>
        <v>Marley Mina</v>
      </c>
      <c r="Y15" s="20" t="str">
        <f t="shared" si="5"/>
        <v>Union Las Condes</v>
      </c>
    </row>
    <row r="16" spans="1:25" ht="22.5" customHeight="1">
      <c r="A16" s="54">
        <f t="shared" si="3"/>
        <v>7</v>
      </c>
      <c r="B16" s="51" t="s">
        <v>213</v>
      </c>
      <c r="C16" s="51" t="s">
        <v>88</v>
      </c>
      <c r="D16" s="99"/>
      <c r="E16" s="99"/>
      <c r="F16" s="38">
        <v>356</v>
      </c>
      <c r="G16" s="159">
        <v>7</v>
      </c>
      <c r="H16" s="154"/>
      <c r="I16" s="154"/>
      <c r="J16" s="160"/>
      <c r="K16" s="156">
        <f t="shared" si="6"/>
        <v>3</v>
      </c>
      <c r="L16" s="161">
        <v>7</v>
      </c>
      <c r="M16" s="154"/>
      <c r="N16" s="154"/>
      <c r="O16" s="160"/>
      <c r="P16" s="156">
        <f t="shared" si="7"/>
        <v>3</v>
      </c>
      <c r="Q16" s="159">
        <v>6</v>
      </c>
      <c r="R16" s="154"/>
      <c r="S16" s="154"/>
      <c r="T16" s="160"/>
      <c r="U16" s="156">
        <f t="shared" si="0"/>
        <v>4</v>
      </c>
      <c r="V16" s="158">
        <f t="shared" si="1"/>
        <v>10</v>
      </c>
      <c r="W16" s="158">
        <f t="shared" si="2"/>
        <v>7</v>
      </c>
      <c r="X16" s="20" t="str">
        <f t="shared" si="4"/>
        <v>Gaspar Nuñez</v>
      </c>
      <c r="Y16" s="20" t="str">
        <f t="shared" si="5"/>
        <v>Union Las Condes</v>
      </c>
    </row>
    <row r="17" spans="1:25" ht="22.5" customHeight="1">
      <c r="A17" s="54">
        <f t="shared" si="3"/>
        <v>8</v>
      </c>
      <c r="B17" s="51" t="s">
        <v>341</v>
      </c>
      <c r="C17" s="51" t="s">
        <v>26</v>
      </c>
      <c r="D17" s="99"/>
      <c r="E17" s="49"/>
      <c r="F17" s="38">
        <v>360</v>
      </c>
      <c r="G17" s="159"/>
      <c r="H17" s="154"/>
      <c r="I17" s="154"/>
      <c r="J17" s="160"/>
      <c r="K17" s="156">
        <f t="shared" si="6"/>
        <v>0</v>
      </c>
      <c r="L17" s="161"/>
      <c r="M17" s="154"/>
      <c r="N17" s="154"/>
      <c r="O17" s="160"/>
      <c r="P17" s="156">
        <f t="shared" si="7"/>
        <v>0</v>
      </c>
      <c r="Q17" s="159"/>
      <c r="R17" s="154"/>
      <c r="S17" s="154"/>
      <c r="T17" s="160"/>
      <c r="U17" s="156">
        <f t="shared" si="0"/>
        <v>0</v>
      </c>
      <c r="V17" s="158">
        <f t="shared" si="1"/>
        <v>0</v>
      </c>
      <c r="W17" s="158">
        <f t="shared" si="2"/>
        <v>0</v>
      </c>
      <c r="X17" s="20" t="str">
        <f t="shared" si="4"/>
        <v>Lucas Castro</v>
      </c>
      <c r="Y17" s="20" t="str">
        <f t="shared" si="5"/>
        <v>Huechuraba</v>
      </c>
    </row>
    <row r="18" spans="1:25" ht="22.5" customHeight="1">
      <c r="A18" s="54">
        <f t="shared" si="3"/>
        <v>9</v>
      </c>
      <c r="B18" s="51" t="s">
        <v>342</v>
      </c>
      <c r="C18" s="51" t="s">
        <v>162</v>
      </c>
      <c r="D18" s="99"/>
      <c r="E18" s="99"/>
      <c r="F18" s="38">
        <v>978</v>
      </c>
      <c r="G18" s="159">
        <v>1</v>
      </c>
      <c r="H18" s="154"/>
      <c r="I18" s="154"/>
      <c r="J18" s="162" t="s">
        <v>390</v>
      </c>
      <c r="K18" s="156">
        <f t="shared" si="6"/>
        <v>9</v>
      </c>
      <c r="L18" s="161">
        <v>3</v>
      </c>
      <c r="M18" s="154"/>
      <c r="N18" s="154"/>
      <c r="O18" s="160"/>
      <c r="P18" s="156">
        <f t="shared" si="7"/>
        <v>7</v>
      </c>
      <c r="Q18" s="159">
        <v>4</v>
      </c>
      <c r="R18" s="154"/>
      <c r="S18" s="154"/>
      <c r="T18" s="160"/>
      <c r="U18" s="156">
        <f t="shared" si="0"/>
        <v>6</v>
      </c>
      <c r="V18" s="163">
        <f>K18+P18+U18</f>
        <v>22</v>
      </c>
      <c r="W18" s="163">
        <f t="shared" si="2"/>
        <v>1</v>
      </c>
      <c r="X18" s="20" t="str">
        <f t="shared" si="4"/>
        <v>Lucas Galleguillos</v>
      </c>
      <c r="Y18" s="20" t="str">
        <f t="shared" si="5"/>
        <v>Puente Alto</v>
      </c>
    </row>
    <row r="19" spans="1:25" ht="22.5" customHeight="1" thickBot="1">
      <c r="A19" s="54">
        <f>IF(B19&gt;0,#REF!+1,"")</f>
      </c>
      <c r="B19" s="51"/>
      <c r="C19" s="51"/>
      <c r="D19" s="99"/>
      <c r="E19" s="99"/>
      <c r="F19" s="38"/>
      <c r="G19" s="133"/>
      <c r="H19" s="151"/>
      <c r="I19" s="151"/>
      <c r="J19" s="132"/>
      <c r="K19" s="144">
        <f t="shared" si="6"/>
        <v>0</v>
      </c>
      <c r="L19" s="141"/>
      <c r="M19" s="151"/>
      <c r="N19" s="151"/>
      <c r="O19" s="132"/>
      <c r="P19" s="144">
        <f t="shared" si="7"/>
        <v>0</v>
      </c>
      <c r="Q19" s="133"/>
      <c r="R19" s="151"/>
      <c r="S19" s="151"/>
      <c r="T19" s="132"/>
      <c r="U19" s="144">
        <f t="shared" si="0"/>
        <v>0</v>
      </c>
      <c r="V19" s="145">
        <f t="shared" si="1"/>
        <v>0</v>
      </c>
      <c r="W19" s="145">
        <f t="shared" si="2"/>
        <v>0</v>
      </c>
      <c r="X19" s="20">
        <f t="shared" si="4"/>
        <v>0</v>
      </c>
      <c r="Y19" s="20">
        <f t="shared" si="5"/>
        <v>0</v>
      </c>
    </row>
    <row r="20" spans="7:23" ht="12.75">
      <c r="G20" s="79"/>
      <c r="H20" s="23"/>
      <c r="I20" s="23"/>
      <c r="J20" s="23"/>
      <c r="K20" s="80"/>
      <c r="L20" s="23"/>
      <c r="M20" s="23"/>
      <c r="N20" s="23"/>
      <c r="O20" s="23"/>
      <c r="P20" s="23"/>
      <c r="Q20" s="79"/>
      <c r="R20" s="23"/>
      <c r="S20" s="23"/>
      <c r="T20" s="23"/>
      <c r="U20" s="80"/>
      <c r="V20" s="25"/>
      <c r="W20" s="25"/>
    </row>
    <row r="21" spans="2:23" ht="12.75">
      <c r="B21" s="20" t="s">
        <v>5</v>
      </c>
      <c r="G21" s="26"/>
      <c r="H21" s="25"/>
      <c r="I21" s="25"/>
      <c r="J21" s="25"/>
      <c r="K21" s="81"/>
      <c r="L21" s="25"/>
      <c r="M21" s="25"/>
      <c r="N21" s="25"/>
      <c r="O21" s="25"/>
      <c r="P21" s="25"/>
      <c r="Q21" s="26"/>
      <c r="R21" s="25"/>
      <c r="S21" s="25"/>
      <c r="T21" s="25"/>
      <c r="U21" s="81"/>
      <c r="V21" s="25"/>
      <c r="W21" s="25"/>
    </row>
    <row r="22" spans="7:23" ht="12.75">
      <c r="G22" s="26"/>
      <c r="H22" s="25"/>
      <c r="I22" s="25"/>
      <c r="J22" s="25"/>
      <c r="K22" s="81"/>
      <c r="L22" s="25"/>
      <c r="M22" s="25"/>
      <c r="N22" s="25"/>
      <c r="O22" s="25"/>
      <c r="P22" s="25"/>
      <c r="Q22" s="26"/>
      <c r="R22" s="25"/>
      <c r="S22" s="25"/>
      <c r="T22" s="25"/>
      <c r="U22" s="81"/>
      <c r="V22" s="25"/>
      <c r="W22" s="25"/>
    </row>
    <row r="23" spans="2:23" ht="13.5" thickBot="1">
      <c r="B23" s="20" t="s">
        <v>6</v>
      </c>
      <c r="G23" s="82"/>
      <c r="H23" s="29"/>
      <c r="I23" s="29"/>
      <c r="J23" s="29"/>
      <c r="K23" s="83"/>
      <c r="L23" s="29"/>
      <c r="M23" s="29"/>
      <c r="N23" s="29"/>
      <c r="O23" s="29"/>
      <c r="P23" s="29"/>
      <c r="Q23" s="82"/>
      <c r="R23" s="29"/>
      <c r="S23" s="29"/>
      <c r="T23" s="29"/>
      <c r="U23" s="83"/>
      <c r="V23" s="25"/>
      <c r="W23" s="25"/>
    </row>
    <row r="24" spans="22:23" ht="12.75">
      <c r="V24" s="25"/>
      <c r="W24" s="25"/>
    </row>
  </sheetData>
  <sheetProtection/>
  <mergeCells count="8">
    <mergeCell ref="G8:K8"/>
    <mergeCell ref="L8:P8"/>
    <mergeCell ref="Q8:U8"/>
    <mergeCell ref="A2:W2"/>
    <mergeCell ref="A3:W3"/>
    <mergeCell ref="J7:K7"/>
    <mergeCell ref="O7:P7"/>
    <mergeCell ref="T7:U7"/>
  </mergeCells>
  <printOptions horizontalCentered="1"/>
  <pageMargins left="0" right="0" top="0" bottom="0" header="0" footer="0"/>
  <pageSetup fitToHeight="1" fitToWidth="1" horizontalDpi="600" verticalDpi="600" orientation="landscape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SheetLayoutView="100" zoomScalePageLayoutView="0" workbookViewId="0" topLeftCell="A22">
      <selection activeCell="F37" sqref="F37"/>
    </sheetView>
  </sheetViews>
  <sheetFormatPr defaultColWidth="11.421875" defaultRowHeight="12.75"/>
  <cols>
    <col min="1" max="1" width="5.00390625" style="5" bestFit="1" customWidth="1"/>
    <col min="2" max="2" width="29.28125" style="1" customWidth="1"/>
    <col min="3" max="3" width="27.140625" style="1" bestFit="1" customWidth="1"/>
    <col min="4" max="4" width="3.57421875" style="1" customWidth="1"/>
    <col min="5" max="5" width="5.00390625" style="5" bestFit="1" customWidth="1"/>
    <col min="6" max="6" width="29.28125" style="1" bestFit="1" customWidth="1"/>
    <col min="7" max="7" width="27.140625" style="1" customWidth="1"/>
    <col min="8" max="8" width="11.421875" style="1" customWidth="1"/>
    <col min="9" max="9" width="11.421875" style="6" customWidth="1"/>
    <col min="10" max="16384" width="11.421875" style="1" customWidth="1"/>
  </cols>
  <sheetData>
    <row r="1" spans="1:7" ht="15.75">
      <c r="A1" s="233" t="s">
        <v>9</v>
      </c>
      <c r="B1" s="233"/>
      <c r="C1" s="233"/>
      <c r="D1" s="233"/>
      <c r="E1" s="233"/>
      <c r="F1" s="233"/>
      <c r="G1" s="233"/>
    </row>
    <row r="2" spans="1:7" ht="15.75">
      <c r="A2" s="232"/>
      <c r="B2" s="232"/>
      <c r="C2" s="232"/>
      <c r="D2" s="232"/>
      <c r="E2" s="232"/>
      <c r="F2" s="232"/>
      <c r="G2" s="232"/>
    </row>
    <row r="3" spans="1:7" ht="15.75">
      <c r="A3" s="232" t="str">
        <f>'TC DAMAS VEL.'!A3</f>
        <v>5º FECHA RANKING  -  08 y 09 DE SEPTIEMBRE</v>
      </c>
      <c r="B3" s="232"/>
      <c r="C3" s="232"/>
      <c r="D3" s="232"/>
      <c r="E3" s="232"/>
      <c r="F3" s="232"/>
      <c r="G3" s="232"/>
    </row>
    <row r="6" spans="1:7" ht="12.75">
      <c r="A6" s="228" t="s">
        <v>379</v>
      </c>
      <c r="B6" s="229"/>
      <c r="C6" s="230"/>
      <c r="E6" s="231" t="s">
        <v>378</v>
      </c>
      <c r="F6" s="231"/>
      <c r="G6" s="231"/>
    </row>
    <row r="7" spans="1:7" ht="12.75">
      <c r="A7" s="4" t="s">
        <v>10</v>
      </c>
      <c r="B7" s="2" t="s">
        <v>11</v>
      </c>
      <c r="C7" s="2" t="s">
        <v>20</v>
      </c>
      <c r="E7" s="4" t="s">
        <v>10</v>
      </c>
      <c r="F7" s="2" t="s">
        <v>11</v>
      </c>
      <c r="G7" s="2" t="s">
        <v>20</v>
      </c>
    </row>
    <row r="8" spans="1:9" s="3" customFormat="1" ht="20.25" customHeight="1">
      <c r="A8" s="60">
        <v>1</v>
      </c>
      <c r="B8" s="61" t="str">
        <f>'TC DAMAS VEL.'!B49</f>
        <v>Katalina Gutierez</v>
      </c>
      <c r="C8" s="61" t="str">
        <f>'TC DAMAS VEL.'!C49</f>
        <v>RPA</v>
      </c>
      <c r="D8" s="12"/>
      <c r="E8" s="60">
        <v>1</v>
      </c>
      <c r="F8" s="61" t="str">
        <f>VLOOKUP($A8,'TC VARONES VEL.'!$Q$9:$S$31,2,FALSE)</f>
        <v>Gonzalo Villablanca</v>
      </c>
      <c r="G8" s="61" t="str">
        <f>VLOOKUP($A8,'TC VARONES VEL.'!$Q$9:$S$31,3,FALSE)</f>
        <v>Escuela Nacional</v>
      </c>
      <c r="I8" s="7"/>
    </row>
    <row r="9" spans="1:9" s="3" customFormat="1" ht="20.25" customHeight="1">
      <c r="A9" s="60">
        <v>2</v>
      </c>
      <c r="B9" s="61" t="str">
        <f>'TC DAMAS VEL.'!B16</f>
        <v>Romina Perez</v>
      </c>
      <c r="C9" s="61" t="str">
        <f>'TC DAMAS VEL.'!C16</f>
        <v>Colo Colo</v>
      </c>
      <c r="D9" s="12"/>
      <c r="E9" s="60">
        <v>2</v>
      </c>
      <c r="F9" s="61" t="str">
        <f>'TC VARONES VEL.'!B39</f>
        <v>Matias Rios</v>
      </c>
      <c r="G9" s="61" t="str">
        <f>'TC VARONES VEL.'!C39</f>
        <v>RPA</v>
      </c>
      <c r="I9" s="7"/>
    </row>
    <row r="10" spans="1:9" s="3" customFormat="1" ht="20.25" customHeight="1">
      <c r="A10" s="60">
        <v>3</v>
      </c>
      <c r="B10" s="61" t="str">
        <f>'TC DAMAS VEL.'!B33</f>
        <v>Camila Navarro</v>
      </c>
      <c r="C10" s="61" t="str">
        <f>'TC DAMAS VEL.'!C33</f>
        <v>Boosted</v>
      </c>
      <c r="D10" s="12"/>
      <c r="E10" s="60">
        <v>3</v>
      </c>
      <c r="F10" s="61" t="str">
        <f>VLOOKUP($A10,'TC VARONES VEL.'!$Q$9:$S$31,2,FALSE)</f>
        <v>Martin Amigo</v>
      </c>
      <c r="G10" s="61" t="str">
        <f>VLOOKUP($A10,'TC VARONES VEL.'!$Q$9:$S$31,3,FALSE)</f>
        <v>Black Bull</v>
      </c>
      <c r="I10" s="7"/>
    </row>
    <row r="11" spans="1:7" ht="12.75">
      <c r="A11" s="13"/>
      <c r="B11" s="35"/>
      <c r="C11" s="35"/>
      <c r="D11" s="35"/>
      <c r="E11" s="36"/>
      <c r="F11" s="35"/>
      <c r="G11" s="35"/>
    </row>
    <row r="12" spans="1:7" ht="12.75">
      <c r="A12" s="13"/>
      <c r="B12" s="14"/>
      <c r="C12" s="14"/>
      <c r="D12" s="14"/>
      <c r="E12" s="13"/>
      <c r="F12" s="14"/>
      <c r="G12" s="14"/>
    </row>
    <row r="13" spans="1:9" ht="15.75">
      <c r="A13" s="13"/>
      <c r="B13" s="14"/>
      <c r="C13" s="14"/>
      <c r="D13" s="14"/>
      <c r="E13" s="13"/>
      <c r="F13" s="14"/>
      <c r="G13" s="14"/>
      <c r="I13" s="7"/>
    </row>
    <row r="14" spans="1:7" ht="12.75">
      <c r="A14" s="228" t="s">
        <v>45</v>
      </c>
      <c r="B14" s="229"/>
      <c r="C14" s="230"/>
      <c r="D14" s="213"/>
      <c r="E14" s="231" t="s">
        <v>46</v>
      </c>
      <c r="F14" s="231"/>
      <c r="G14" s="231"/>
    </row>
    <row r="15" spans="1:7" ht="12.75">
      <c r="A15" s="15" t="s">
        <v>10</v>
      </c>
      <c r="B15" s="16" t="s">
        <v>11</v>
      </c>
      <c r="C15" s="16" t="s">
        <v>20</v>
      </c>
      <c r="D15" s="14"/>
      <c r="E15" s="15" t="s">
        <v>10</v>
      </c>
      <c r="F15" s="16" t="s">
        <v>11</v>
      </c>
      <c r="G15" s="16" t="s">
        <v>20</v>
      </c>
    </row>
    <row r="16" spans="1:9" s="3" customFormat="1" ht="20.25" customHeight="1">
      <c r="A16" s="60">
        <v>1</v>
      </c>
      <c r="B16" s="61" t="str">
        <f>VLOOKUP($A16,'DAMAS PRE JUVENIL'!$W$10:$Y$51,2,FALSE)</f>
        <v>Catalina Lorca</v>
      </c>
      <c r="C16" s="61" t="str">
        <f>VLOOKUP($A16,'DAMAS PRE JUVENIL'!$W$10:$Y$51,3,FALSE)</f>
        <v>Diego Portales</v>
      </c>
      <c r="D16" s="12"/>
      <c r="E16" s="60">
        <v>1</v>
      </c>
      <c r="F16" s="61" t="str">
        <f>VLOOKUP($A16,'VARONES PRE JUVENIL'!$W$10:$Y$29,2,FALSE)</f>
        <v>Nicolas Albornoz</v>
      </c>
      <c r="G16" s="61" t="str">
        <f>VLOOKUP($A16,'VARONES PRE JUVENIL'!$W$10:$Y$29,3,FALSE)</f>
        <v>Leones Rojos</v>
      </c>
      <c r="I16" s="6"/>
    </row>
    <row r="17" spans="1:9" s="3" customFormat="1" ht="20.25" customHeight="1">
      <c r="A17" s="60">
        <v>2</v>
      </c>
      <c r="B17" s="61" t="str">
        <f>VLOOKUP($A17,'DAMAS PRE JUVENIL'!$W$10:$Y$51,2,FALSE)</f>
        <v>Catalina Cavieres</v>
      </c>
      <c r="C17" s="61" t="str">
        <f>VLOOKUP($A17,'DAMAS PRE JUVENIL'!$W$10:$Y$51,3,FALSE)</f>
        <v>RPA</v>
      </c>
      <c r="D17" s="12"/>
      <c r="E17" s="60">
        <v>2</v>
      </c>
      <c r="F17" s="61" t="str">
        <f>VLOOKUP($A17,'VARONES PRE JUVENIL'!$W$10:$Y$29,2,FALSE)</f>
        <v>Mauricio Muñoz</v>
      </c>
      <c r="G17" s="61" t="str">
        <f>VLOOKUP($A17,'VARONES PRE JUVENIL'!$W$10:$Y$29,3,FALSE)</f>
        <v>Escuela Nacional</v>
      </c>
      <c r="I17" s="6"/>
    </row>
    <row r="18" spans="1:9" s="3" customFormat="1" ht="20.25" customHeight="1">
      <c r="A18" s="60">
        <v>3</v>
      </c>
      <c r="B18" s="61" t="str">
        <f>VLOOKUP($A18,'DAMAS PRE JUVENIL'!$W$10:$Y$51,2,FALSE)</f>
        <v>Moira Chaña</v>
      </c>
      <c r="C18" s="61" t="str">
        <f>VLOOKUP($A18,'DAMAS PRE JUVENIL'!$W$10:$Y$51,3,FALSE)</f>
        <v>Universitario</v>
      </c>
      <c r="D18" s="12"/>
      <c r="E18" s="60">
        <v>3</v>
      </c>
      <c r="F18" s="61" t="str">
        <f>VLOOKUP($A18,'VARONES PRE JUVENIL'!$W$10:$Y$29,2,FALSE)</f>
        <v>Juan Sandoval</v>
      </c>
      <c r="G18" s="61" t="str">
        <f>VLOOKUP($A18,'VARONES PRE JUVENIL'!$W$10:$Y$29,3,FALSE)</f>
        <v>Puente Alto</v>
      </c>
      <c r="I18" s="7"/>
    </row>
    <row r="19" spans="1:9" ht="15.75">
      <c r="A19" s="13"/>
      <c r="B19" s="14"/>
      <c r="C19" s="14"/>
      <c r="D19" s="14"/>
      <c r="E19" s="13"/>
      <c r="F19" s="14"/>
      <c r="G19" s="14"/>
      <c r="I19" s="7"/>
    </row>
    <row r="20" spans="1:9" ht="15.75">
      <c r="A20" s="13"/>
      <c r="B20" s="14"/>
      <c r="C20" s="14"/>
      <c r="D20" s="14"/>
      <c r="E20" s="13"/>
      <c r="F20" s="14"/>
      <c r="G20" s="14"/>
      <c r="I20" s="7"/>
    </row>
    <row r="21" spans="1:7" ht="12.75">
      <c r="A21" s="228" t="s">
        <v>47</v>
      </c>
      <c r="B21" s="229"/>
      <c r="C21" s="230"/>
      <c r="D21" s="213"/>
      <c r="E21" s="228" t="s">
        <v>48</v>
      </c>
      <c r="F21" s="229"/>
      <c r="G21" s="230"/>
    </row>
    <row r="22" spans="1:7" ht="12.75">
      <c r="A22" s="15" t="s">
        <v>10</v>
      </c>
      <c r="B22" s="16" t="s">
        <v>11</v>
      </c>
      <c r="C22" s="16" t="s">
        <v>20</v>
      </c>
      <c r="D22" s="14"/>
      <c r="E22" s="15" t="s">
        <v>10</v>
      </c>
      <c r="F22" s="16" t="s">
        <v>11</v>
      </c>
      <c r="G22" s="16" t="s">
        <v>20</v>
      </c>
    </row>
    <row r="23" spans="1:9" s="3" customFormat="1" ht="20.25" customHeight="1">
      <c r="A23" s="60">
        <v>1</v>
      </c>
      <c r="B23" s="61" t="str">
        <f>VLOOKUP($A23,3ºD!$W$10:$Y$29,2,FALSE)</f>
        <v>Javiera Pinochet</v>
      </c>
      <c r="C23" s="61" t="str">
        <f>VLOOKUP($A23,3ºD!$W$10:$Y$29,3,FALSE)</f>
        <v>Escuela Nacional</v>
      </c>
      <c r="D23" s="12"/>
      <c r="E23" s="60">
        <v>1</v>
      </c>
      <c r="F23" s="61" t="str">
        <f>VLOOKUP($A23,3ºV!$W$10:$Y$27,2,FALSE)</f>
        <v>Joaquin Arrouch</v>
      </c>
      <c r="G23" s="61" t="str">
        <f>VLOOKUP($A23,3ºV!$W$10:$Y$27,3,FALSE)</f>
        <v>Leones Rojos</v>
      </c>
      <c r="I23" s="6"/>
    </row>
    <row r="24" spans="1:9" s="3" customFormat="1" ht="20.25" customHeight="1">
      <c r="A24" s="60">
        <v>2</v>
      </c>
      <c r="B24" s="61" t="str">
        <f>VLOOKUP($A24,3ºD!$W$10:$Y$29,2,FALSE)</f>
        <v>Martina Naranjo</v>
      </c>
      <c r="C24" s="61" t="str">
        <f>VLOOKUP($A24,3ºD!$W$10:$Y$29,3,FALSE)</f>
        <v>Escuela Nacional</v>
      </c>
      <c r="D24" s="12"/>
      <c r="E24" s="60">
        <v>2</v>
      </c>
      <c r="F24" s="61" t="str">
        <f>VLOOKUP($A24,3ºV!$W$10:$Y$27,2,FALSE)</f>
        <v>Gabriel Reyes</v>
      </c>
      <c r="G24" s="61" t="str">
        <f>VLOOKUP($A24,3ºV!$W$10:$Y$27,3,FALSE)</f>
        <v>Escuela Nacional</v>
      </c>
      <c r="I24" s="6"/>
    </row>
    <row r="25" spans="1:9" s="3" customFormat="1" ht="20.25" customHeight="1">
      <c r="A25" s="60">
        <v>3</v>
      </c>
      <c r="B25" s="61" t="str">
        <f>3ºD!B17</f>
        <v>Arwen Diaz</v>
      </c>
      <c r="C25" s="61" t="str">
        <f>3ºD!C17</f>
        <v>Boosted</v>
      </c>
      <c r="D25" s="12"/>
      <c r="E25" s="60">
        <v>3</v>
      </c>
      <c r="F25" s="61" t="str">
        <f>VLOOKUP($A25,3ºV!$W$10:$Y$27,2,FALSE)</f>
        <v>Eric Gauna</v>
      </c>
      <c r="G25" s="61" t="str">
        <f>VLOOKUP($A25,3ºV!$W$10:$Y$27,3,FALSE)</f>
        <v>Escuela Nacional</v>
      </c>
      <c r="I25" s="6"/>
    </row>
    <row r="26" spans="1:7" ht="12.75">
      <c r="A26" s="13"/>
      <c r="B26" s="14"/>
      <c r="C26" s="14"/>
      <c r="D26" s="14"/>
      <c r="E26" s="13"/>
      <c r="F26" s="14"/>
      <c r="G26" s="14"/>
    </row>
    <row r="27" spans="1:7" ht="12.75">
      <c r="A27" s="13"/>
      <c r="B27" s="14"/>
      <c r="C27" s="14"/>
      <c r="D27" s="14"/>
      <c r="E27" s="13"/>
      <c r="F27" s="14"/>
      <c r="G27" s="14"/>
    </row>
    <row r="28" spans="1:7" ht="12.75">
      <c r="A28" s="228" t="s">
        <v>49</v>
      </c>
      <c r="B28" s="229"/>
      <c r="C28" s="230"/>
      <c r="D28" s="14"/>
      <c r="E28" s="228" t="s">
        <v>50</v>
      </c>
      <c r="F28" s="229"/>
      <c r="G28" s="230"/>
    </row>
    <row r="29" spans="1:7" ht="12.75">
      <c r="A29" s="15" t="s">
        <v>10</v>
      </c>
      <c r="B29" s="16" t="s">
        <v>11</v>
      </c>
      <c r="C29" s="16" t="s">
        <v>20</v>
      </c>
      <c r="D29" s="14"/>
      <c r="E29" s="15" t="s">
        <v>10</v>
      </c>
      <c r="F29" s="16" t="s">
        <v>11</v>
      </c>
      <c r="G29" s="16" t="s">
        <v>20</v>
      </c>
    </row>
    <row r="30" spans="1:9" s="3" customFormat="1" ht="20.25" customHeight="1">
      <c r="A30" s="60">
        <v>1</v>
      </c>
      <c r="B30" s="61" t="str">
        <f>VLOOKUP($A30,4ºD!$W$10:$Y$24,2,FALSE)</f>
        <v>Josefa Espinoza</v>
      </c>
      <c r="C30" s="61" t="str">
        <f>VLOOKUP($A30,4ºD!$W$10:$Y$24,3,FALSE)</f>
        <v>Universitario</v>
      </c>
      <c r="D30" s="12"/>
      <c r="E30" s="60">
        <v>1</v>
      </c>
      <c r="F30" s="61" t="str">
        <f>VLOOKUP($A30,4ºV!$W$10:$Y$21,2,FALSE)</f>
        <v>Lucas Galleguillos</v>
      </c>
      <c r="G30" s="61" t="str">
        <f>VLOOKUP($A30,4ºV!$W$10:$Y$21,3,FALSE)</f>
        <v>Puente Alto</v>
      </c>
      <c r="I30" s="6"/>
    </row>
    <row r="31" spans="1:9" s="3" customFormat="1" ht="20.25" customHeight="1">
      <c r="A31" s="60">
        <v>2</v>
      </c>
      <c r="B31" s="61" t="str">
        <f>VLOOKUP($A31,4ºD!$W$10:$Y$24,2,FALSE)</f>
        <v>Amanda Ortiz</v>
      </c>
      <c r="C31" s="61" t="str">
        <f>VLOOKUP($A31,4ºD!$W$10:$Y$24,3,FALSE)</f>
        <v>Leones Rojos</v>
      </c>
      <c r="D31" s="12"/>
      <c r="E31" s="60">
        <v>2</v>
      </c>
      <c r="F31" s="61" t="str">
        <f>VLOOKUP($A31,4ºV!$W$10:$Y$21,2,FALSE)</f>
        <v>Renato Arrouch</v>
      </c>
      <c r="G31" s="61" t="str">
        <f>VLOOKUP($A31,4ºV!$W$10:$Y$21,3,FALSE)</f>
        <v>Leones Rojos</v>
      </c>
      <c r="I31" s="6"/>
    </row>
    <row r="32" spans="1:9" s="3" customFormat="1" ht="20.25" customHeight="1">
      <c r="A32" s="60">
        <v>3</v>
      </c>
      <c r="B32" s="61" t="str">
        <f>VLOOKUP($A32,4ºD!$W$10:$Y$24,2,FALSE)</f>
        <v>Isidora Guzman</v>
      </c>
      <c r="C32" s="61" t="str">
        <f>VLOOKUP($A32,4ºD!$W$10:$Y$24,3,FALSE)</f>
        <v>Puente Alto</v>
      </c>
      <c r="D32" s="12"/>
      <c r="E32" s="60">
        <v>3</v>
      </c>
      <c r="F32" s="61" t="str">
        <f>VLOOKUP($A32,4ºV!$W$10:$Y$21,2,FALSE)</f>
        <v>Angelo Tamburini</v>
      </c>
      <c r="G32" s="61" t="str">
        <f>VLOOKUP($A32,4ºV!$W$10:$Y$21,3,FALSE)</f>
        <v>Diego Portales</v>
      </c>
      <c r="I32" s="6"/>
    </row>
    <row r="33" spans="1:7" ht="12.75">
      <c r="A33" s="13"/>
      <c r="B33" s="14"/>
      <c r="C33" s="14"/>
      <c r="D33" s="14"/>
      <c r="E33" s="13"/>
      <c r="F33" s="14"/>
      <c r="G33" s="14"/>
    </row>
    <row r="34" spans="1:7" ht="12.75">
      <c r="A34" s="228" t="s">
        <v>343</v>
      </c>
      <c r="B34" s="229"/>
      <c r="C34" s="230"/>
      <c r="E34" s="231" t="s">
        <v>380</v>
      </c>
      <c r="F34" s="231"/>
      <c r="G34" s="231"/>
    </row>
    <row r="35" spans="1:7" ht="12.75">
      <c r="A35" s="4" t="s">
        <v>10</v>
      </c>
      <c r="B35" s="2" t="s">
        <v>11</v>
      </c>
      <c r="C35" s="2" t="s">
        <v>20</v>
      </c>
      <c r="E35" s="4" t="s">
        <v>10</v>
      </c>
      <c r="F35" s="2" t="s">
        <v>11</v>
      </c>
      <c r="G35" s="2" t="s">
        <v>20</v>
      </c>
    </row>
    <row r="36" spans="1:7" ht="15.75">
      <c r="A36" s="60">
        <v>1</v>
      </c>
      <c r="B36" s="61" t="str">
        <f>'TC DAMAS FONDO'!B14</f>
        <v>Catherine Peñan</v>
      </c>
      <c r="C36" s="61" t="str">
        <f>'TC DAMAS FONDO'!C14</f>
        <v>Leones Rojos</v>
      </c>
      <c r="D36" s="12"/>
      <c r="E36" s="60">
        <v>1</v>
      </c>
      <c r="F36" s="61" t="str">
        <f>'TC VARONES FONDO'!B15</f>
        <v>Raul Ivan Pedraza</v>
      </c>
      <c r="G36" s="61" t="str">
        <f>'TC VARONES FONDO'!C15</f>
        <v>Escuela Nacional</v>
      </c>
    </row>
    <row r="37" spans="1:7" ht="15.75">
      <c r="A37" s="60">
        <v>2</v>
      </c>
      <c r="B37" s="61" t="str">
        <f>'TC DAMAS FONDO'!B27</f>
        <v>Camila Mayanes</v>
      </c>
      <c r="C37" s="61" t="str">
        <f>'TC DAMAS FONDO'!C27</f>
        <v>Universitario</v>
      </c>
      <c r="D37" s="12"/>
      <c r="E37" s="60">
        <v>2</v>
      </c>
      <c r="F37" s="61" t="str">
        <f>'TC VARONES FONDO'!B35</f>
        <v>Fabian Diaz</v>
      </c>
      <c r="G37" s="61" t="str">
        <f>'TC VARONES FONDO'!C35</f>
        <v>RPA</v>
      </c>
    </row>
    <row r="38" spans="1:7" ht="15.75">
      <c r="A38" s="60">
        <v>3</v>
      </c>
      <c r="B38" s="61" t="str">
        <f>'TC DAMAS FONDO'!B56</f>
        <v>Katherine Alvarado</v>
      </c>
      <c r="C38" s="61" t="str">
        <f>'TC DAMAS FONDO'!C56</f>
        <v>RPA</v>
      </c>
      <c r="D38" s="12"/>
      <c r="E38" s="60">
        <v>3</v>
      </c>
      <c r="F38" s="61" t="str">
        <f>'TC VARONES FONDO'!B33</f>
        <v>Juan Carlos Bazan</v>
      </c>
      <c r="G38" s="61" t="str">
        <f>'TC VARONES FONDO'!C33</f>
        <v>RPA</v>
      </c>
    </row>
  </sheetData>
  <sheetProtection/>
  <mergeCells count="13">
    <mergeCell ref="A2:G2"/>
    <mergeCell ref="A21:C21"/>
    <mergeCell ref="E21:G21"/>
    <mergeCell ref="A1:G1"/>
    <mergeCell ref="A3:G3"/>
    <mergeCell ref="A6:C6"/>
    <mergeCell ref="E6:G6"/>
    <mergeCell ref="A34:C34"/>
    <mergeCell ref="E34:G34"/>
    <mergeCell ref="A14:C14"/>
    <mergeCell ref="E14:G14"/>
    <mergeCell ref="A28:C28"/>
    <mergeCell ref="E28:G28"/>
  </mergeCells>
  <printOptions horizontalCentered="1" verticalCentered="1"/>
  <pageMargins left="0" right="0" top="0" bottom="0" header="0" footer="0"/>
  <pageSetup horizontalDpi="600" verticalDpi="600" orientation="landscape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1"/>
  <sheetViews>
    <sheetView showZeros="0" tabSelected="1" zoomScaleSheetLayoutView="100" zoomScalePageLayoutView="0" workbookViewId="0" topLeftCell="A6">
      <selection activeCell="J15" sqref="J15:O15"/>
    </sheetView>
  </sheetViews>
  <sheetFormatPr defaultColWidth="9.140625" defaultRowHeight="12.75"/>
  <cols>
    <col min="1" max="1" width="2.7109375" style="20" customWidth="1"/>
    <col min="2" max="2" width="21.8515625" style="20" customWidth="1"/>
    <col min="3" max="3" width="20.7109375" style="20" bestFit="1" customWidth="1"/>
    <col min="4" max="4" width="21.57421875" style="20" hidden="1" customWidth="1"/>
    <col min="5" max="5" width="3.57421875" style="20" bestFit="1" customWidth="1"/>
    <col min="6" max="6" width="8.7109375" style="20" customWidth="1"/>
    <col min="7" max="7" width="9.140625" style="20" customWidth="1"/>
    <col min="8" max="8" width="12.00390625" style="20" customWidth="1"/>
    <col min="9" max="10" width="9.140625" style="20" customWidth="1"/>
    <col min="11" max="11" width="12.8515625" style="20" customWidth="1"/>
    <col min="12" max="13" width="9.140625" style="20" customWidth="1"/>
    <col min="14" max="14" width="11.8515625" style="20" customWidth="1"/>
    <col min="15" max="15" width="9.140625" style="20" customWidth="1"/>
    <col min="16" max="16" width="8.7109375" style="106" bestFit="1" customWidth="1"/>
    <col min="17" max="17" width="7.421875" style="106" bestFit="1" customWidth="1"/>
    <col min="18" max="19" width="0" style="20" hidden="1" customWidth="1"/>
    <col min="20" max="16384" width="9.140625" style="20" customWidth="1"/>
  </cols>
  <sheetData>
    <row r="2" spans="1:17" ht="20.25">
      <c r="A2" s="214" t="str">
        <f>'TC DAMAS VEL.'!A2:Q2</f>
        <v>PLANILLAS RANKING ALTA COMPETENCIA 2018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</row>
    <row r="3" spans="1:17" ht="20.25">
      <c r="A3" s="214" t="str">
        <f>'TC DAMAS VEL.'!A3:Q3</f>
        <v>5º FECHA RANKING  -  08 y 09 DE SEPTIEMBRE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</row>
    <row r="5" ht="15">
      <c r="A5" s="67" t="s">
        <v>373</v>
      </c>
    </row>
    <row r="6" spans="1:15" ht="15.75" thickBot="1">
      <c r="A6" s="67"/>
      <c r="O6" s="106"/>
    </row>
    <row r="7" spans="3:15" ht="13.5" thickBot="1">
      <c r="C7" s="68" t="s">
        <v>8</v>
      </c>
      <c r="D7" s="69"/>
      <c r="E7" s="69"/>
      <c r="F7" s="102">
        <v>32</v>
      </c>
      <c r="G7" s="68" t="s">
        <v>12</v>
      </c>
      <c r="H7" s="215"/>
      <c r="I7" s="216"/>
      <c r="J7" s="68" t="s">
        <v>12</v>
      </c>
      <c r="K7" s="215"/>
      <c r="L7" s="216"/>
      <c r="M7" s="68" t="s">
        <v>12</v>
      </c>
      <c r="N7" s="215"/>
      <c r="O7" s="216"/>
    </row>
    <row r="8" spans="7:15" ht="21" customHeight="1" thickBot="1">
      <c r="G8" s="220" t="s">
        <v>374</v>
      </c>
      <c r="H8" s="221"/>
      <c r="I8" s="222"/>
      <c r="J8" s="217" t="s">
        <v>366</v>
      </c>
      <c r="K8" s="218"/>
      <c r="L8" s="219"/>
      <c r="M8" s="217" t="s">
        <v>370</v>
      </c>
      <c r="N8" s="218"/>
      <c r="O8" s="219"/>
    </row>
    <row r="9" spans="2:17" s="64" customFormat="1" ht="13.5" thickBot="1">
      <c r="B9" s="72" t="s">
        <v>0</v>
      </c>
      <c r="C9" s="73" t="s">
        <v>19</v>
      </c>
      <c r="D9" s="74"/>
      <c r="E9" s="74" t="s">
        <v>41</v>
      </c>
      <c r="F9" s="75" t="s">
        <v>1</v>
      </c>
      <c r="G9" s="63" t="s">
        <v>2</v>
      </c>
      <c r="H9" s="65" t="s">
        <v>3</v>
      </c>
      <c r="I9" s="66" t="s">
        <v>4</v>
      </c>
      <c r="J9" s="63" t="s">
        <v>2</v>
      </c>
      <c r="K9" s="65" t="s">
        <v>3</v>
      </c>
      <c r="L9" s="66" t="s">
        <v>4</v>
      </c>
      <c r="M9" s="63" t="s">
        <v>2</v>
      </c>
      <c r="N9" s="65" t="s">
        <v>3</v>
      </c>
      <c r="O9" s="66" t="s">
        <v>4</v>
      </c>
      <c r="P9" s="112" t="s">
        <v>7</v>
      </c>
      <c r="Q9" s="75" t="s">
        <v>2</v>
      </c>
    </row>
    <row r="10" spans="1:17" ht="26.25" customHeight="1">
      <c r="A10" s="53">
        <f aca="true" t="shared" si="0" ref="A10:A41">IF(B10&gt;0,A9+1,"")</f>
        <v>1</v>
      </c>
      <c r="B10" s="109" t="s">
        <v>79</v>
      </c>
      <c r="C10" s="109" t="s">
        <v>21</v>
      </c>
      <c r="D10" s="109"/>
      <c r="E10" s="51" t="s">
        <v>42</v>
      </c>
      <c r="F10" s="111">
        <v>58</v>
      </c>
      <c r="G10" s="19"/>
      <c r="H10" s="37"/>
      <c r="I10" s="11">
        <f aca="true" t="shared" si="1" ref="I10:I41">IF(G10=0,0,$F$7+1-G10)</f>
        <v>0</v>
      </c>
      <c r="J10" s="19"/>
      <c r="K10" s="37"/>
      <c r="L10" s="11">
        <f aca="true" t="shared" si="2" ref="L10:L16">IF(J10=0,0,$F$7+1-J10)</f>
        <v>0</v>
      </c>
      <c r="M10" s="8"/>
      <c r="N10" s="37"/>
      <c r="O10" s="93">
        <f aca="true" t="shared" si="3" ref="O10:O41">IF(M10=0,0,$F$7+1-M10)</f>
        <v>0</v>
      </c>
      <c r="P10" s="34">
        <f>I10+L10+O10</f>
        <v>0</v>
      </c>
      <c r="Q10" s="44">
        <f>IF(P10=0,0,RANK(P10,$P$10:$P$41,0))</f>
        <v>0</v>
      </c>
    </row>
    <row r="11" spans="1:19" ht="26.25" customHeight="1">
      <c r="A11" s="54">
        <f t="shared" si="0"/>
        <v>2</v>
      </c>
      <c r="B11" s="51" t="s">
        <v>29</v>
      </c>
      <c r="C11" s="51" t="s">
        <v>27</v>
      </c>
      <c r="D11" s="46"/>
      <c r="E11" s="51" t="s">
        <v>42</v>
      </c>
      <c r="F11" s="38">
        <v>120</v>
      </c>
      <c r="G11" s="19">
        <v>16</v>
      </c>
      <c r="H11" s="37" t="s">
        <v>381</v>
      </c>
      <c r="I11" s="11">
        <f t="shared" si="1"/>
        <v>17</v>
      </c>
      <c r="J11" s="19">
        <v>11</v>
      </c>
      <c r="K11" s="37"/>
      <c r="L11" s="11">
        <f t="shared" si="2"/>
        <v>22</v>
      </c>
      <c r="M11" s="8"/>
      <c r="N11" s="37"/>
      <c r="O11" s="93">
        <f t="shared" si="3"/>
        <v>0</v>
      </c>
      <c r="P11" s="34">
        <f aca="true" t="shared" si="4" ref="P11:P24">I11+L11+O11</f>
        <v>39</v>
      </c>
      <c r="Q11" s="44">
        <f aca="true" t="shared" si="5" ref="Q11:Q41">IF(P11=0,0,RANK(P11,$P$10:$P$41,0))</f>
        <v>21</v>
      </c>
      <c r="R11" s="20" t="str">
        <f aca="true" t="shared" si="6" ref="R11:S27">B11</f>
        <v>Alfredo Mardones</v>
      </c>
      <c r="S11" s="20" t="str">
        <f aca="true" t="shared" si="7" ref="S11:S26">C11</f>
        <v>Escuela Nacional</v>
      </c>
    </row>
    <row r="12" spans="1:19" ht="26.25" customHeight="1">
      <c r="A12" s="54">
        <f t="shared" si="0"/>
        <v>3</v>
      </c>
      <c r="B12" s="51" t="s">
        <v>78</v>
      </c>
      <c r="C12" s="51" t="s">
        <v>27</v>
      </c>
      <c r="D12" s="46"/>
      <c r="E12" s="51" t="s">
        <v>42</v>
      </c>
      <c r="F12" s="38">
        <v>133</v>
      </c>
      <c r="G12" s="19">
        <v>4</v>
      </c>
      <c r="H12" s="33" t="s">
        <v>430</v>
      </c>
      <c r="I12" s="11">
        <f t="shared" si="1"/>
        <v>29</v>
      </c>
      <c r="J12" s="19">
        <v>1</v>
      </c>
      <c r="K12" s="33" t="s">
        <v>431</v>
      </c>
      <c r="L12" s="11">
        <f t="shared" si="2"/>
        <v>32</v>
      </c>
      <c r="M12" s="8">
        <v>2</v>
      </c>
      <c r="N12" s="33"/>
      <c r="O12" s="93">
        <f t="shared" si="3"/>
        <v>31</v>
      </c>
      <c r="P12" s="197">
        <f t="shared" si="4"/>
        <v>92</v>
      </c>
      <c r="Q12" s="198">
        <f t="shared" si="5"/>
        <v>1</v>
      </c>
      <c r="R12" s="20" t="str">
        <f t="shared" si="6"/>
        <v>Gonzalo Villablanca</v>
      </c>
      <c r="S12" s="20" t="str">
        <f t="shared" si="7"/>
        <v>Escuela Nacional</v>
      </c>
    </row>
    <row r="13" spans="1:19" ht="26.25" customHeight="1">
      <c r="A13" s="54">
        <f t="shared" si="0"/>
        <v>4</v>
      </c>
      <c r="B13" s="48" t="s">
        <v>209</v>
      </c>
      <c r="C13" s="48" t="s">
        <v>22</v>
      </c>
      <c r="D13" s="48"/>
      <c r="E13" s="51" t="s">
        <v>42</v>
      </c>
      <c r="F13" s="50">
        <v>153</v>
      </c>
      <c r="G13" s="19"/>
      <c r="H13" s="33"/>
      <c r="I13" s="11">
        <f t="shared" si="1"/>
        <v>0</v>
      </c>
      <c r="J13" s="19"/>
      <c r="K13" s="33"/>
      <c r="L13" s="11">
        <f t="shared" si="2"/>
        <v>0</v>
      </c>
      <c r="M13" s="8"/>
      <c r="N13" s="33"/>
      <c r="O13" s="93">
        <f t="shared" si="3"/>
        <v>0</v>
      </c>
      <c r="P13" s="34">
        <f t="shared" si="4"/>
        <v>0</v>
      </c>
      <c r="Q13" s="44">
        <f t="shared" si="5"/>
        <v>0</v>
      </c>
      <c r="R13" s="20" t="str">
        <f t="shared" si="6"/>
        <v>Italo Tavali</v>
      </c>
      <c r="S13" s="20" t="str">
        <f t="shared" si="7"/>
        <v>Diego Portales</v>
      </c>
    </row>
    <row r="14" spans="1:19" ht="26.25" customHeight="1">
      <c r="A14" s="54">
        <f t="shared" si="0"/>
        <v>5</v>
      </c>
      <c r="B14" s="51" t="s">
        <v>210</v>
      </c>
      <c r="C14" s="51" t="s">
        <v>24</v>
      </c>
      <c r="D14" s="46"/>
      <c r="E14" s="51" t="s">
        <v>42</v>
      </c>
      <c r="F14" s="38">
        <v>250</v>
      </c>
      <c r="G14" s="19"/>
      <c r="H14" s="33"/>
      <c r="I14" s="11">
        <f t="shared" si="1"/>
        <v>0</v>
      </c>
      <c r="J14" s="19"/>
      <c r="K14" s="33"/>
      <c r="L14" s="11">
        <f t="shared" si="2"/>
        <v>0</v>
      </c>
      <c r="M14" s="8"/>
      <c r="N14" s="33"/>
      <c r="O14" s="93">
        <f t="shared" si="3"/>
        <v>0</v>
      </c>
      <c r="P14" s="34">
        <f t="shared" si="4"/>
        <v>0</v>
      </c>
      <c r="Q14" s="44">
        <f t="shared" si="5"/>
        <v>0</v>
      </c>
      <c r="R14" s="20" t="str">
        <f t="shared" si="6"/>
        <v>Matias Moscoso</v>
      </c>
      <c r="S14" s="20" t="str">
        <f t="shared" si="7"/>
        <v>Colo Colo</v>
      </c>
    </row>
    <row r="15" spans="1:19" ht="26.25" customHeight="1">
      <c r="A15" s="54">
        <f t="shared" si="0"/>
        <v>6</v>
      </c>
      <c r="B15" s="48" t="s">
        <v>33</v>
      </c>
      <c r="C15" s="48" t="s">
        <v>24</v>
      </c>
      <c r="D15" s="48"/>
      <c r="E15" s="51" t="s">
        <v>42</v>
      </c>
      <c r="F15" s="50">
        <v>257</v>
      </c>
      <c r="G15" s="19">
        <v>3</v>
      </c>
      <c r="H15" s="33" t="s">
        <v>432</v>
      </c>
      <c r="I15" s="11">
        <f t="shared" si="1"/>
        <v>30</v>
      </c>
      <c r="J15" s="19"/>
      <c r="K15" s="33"/>
      <c r="L15" s="11">
        <f t="shared" si="2"/>
        <v>0</v>
      </c>
      <c r="M15" s="8">
        <v>3</v>
      </c>
      <c r="N15" s="33"/>
      <c r="O15" s="93">
        <f t="shared" si="3"/>
        <v>30</v>
      </c>
      <c r="P15" s="34">
        <f t="shared" si="4"/>
        <v>60</v>
      </c>
      <c r="Q15" s="44">
        <f t="shared" si="5"/>
        <v>13</v>
      </c>
      <c r="R15" s="20" t="str">
        <f t="shared" si="6"/>
        <v>Lucas Silva</v>
      </c>
      <c r="S15" s="20" t="str">
        <f t="shared" si="7"/>
        <v>Colo Colo</v>
      </c>
    </row>
    <row r="16" spans="1:19" ht="26.25" customHeight="1">
      <c r="A16" s="54">
        <f t="shared" si="0"/>
        <v>7</v>
      </c>
      <c r="B16" s="48" t="s">
        <v>94</v>
      </c>
      <c r="C16" s="48" t="s">
        <v>117</v>
      </c>
      <c r="D16" s="48"/>
      <c r="E16" s="51" t="s">
        <v>42</v>
      </c>
      <c r="F16" s="50">
        <v>268</v>
      </c>
      <c r="G16" s="19"/>
      <c r="H16" s="33"/>
      <c r="I16" s="11">
        <f t="shared" si="1"/>
        <v>0</v>
      </c>
      <c r="J16" s="19"/>
      <c r="K16" s="33"/>
      <c r="L16" s="11">
        <f t="shared" si="2"/>
        <v>0</v>
      </c>
      <c r="M16" s="8"/>
      <c r="N16" s="33"/>
      <c r="O16" s="93">
        <f t="shared" si="3"/>
        <v>0</v>
      </c>
      <c r="P16" s="34">
        <f t="shared" si="4"/>
        <v>0</v>
      </c>
      <c r="Q16" s="44">
        <f t="shared" si="5"/>
        <v>0</v>
      </c>
      <c r="R16" s="20" t="str">
        <f t="shared" si="6"/>
        <v>Paulo Verdugo</v>
      </c>
      <c r="S16" s="20" t="str">
        <f t="shared" si="7"/>
        <v>Boosted</v>
      </c>
    </row>
    <row r="17" spans="1:19" ht="26.25" customHeight="1">
      <c r="A17" s="54">
        <f t="shared" si="0"/>
        <v>8</v>
      </c>
      <c r="B17" s="48" t="s">
        <v>345</v>
      </c>
      <c r="C17" s="48" t="s">
        <v>26</v>
      </c>
      <c r="D17" s="48"/>
      <c r="E17" s="43" t="s">
        <v>42</v>
      </c>
      <c r="F17" s="50">
        <v>370</v>
      </c>
      <c r="G17" s="19">
        <v>13</v>
      </c>
      <c r="H17" s="33" t="s">
        <v>433</v>
      </c>
      <c r="I17" s="11">
        <f t="shared" si="1"/>
        <v>20</v>
      </c>
      <c r="J17" s="19">
        <v>5</v>
      </c>
      <c r="K17" s="33"/>
      <c r="L17" s="11">
        <f aca="true" t="shared" si="8" ref="L17:L41">IF(J17=0,0,$F$7+1-J17)</f>
        <v>28</v>
      </c>
      <c r="M17" s="8">
        <v>9</v>
      </c>
      <c r="N17" s="33"/>
      <c r="O17" s="93">
        <f t="shared" si="3"/>
        <v>24</v>
      </c>
      <c r="P17" s="34">
        <f t="shared" si="4"/>
        <v>72</v>
      </c>
      <c r="Q17" s="44">
        <f t="shared" si="5"/>
        <v>5</v>
      </c>
      <c r="R17" s="20" t="str">
        <f t="shared" si="6"/>
        <v>Nicolas Gonzalez</v>
      </c>
      <c r="S17" s="20" t="str">
        <f t="shared" si="7"/>
        <v>Huechuraba</v>
      </c>
    </row>
    <row r="18" spans="1:19" ht="26.25" customHeight="1">
      <c r="A18" s="54">
        <f t="shared" si="0"/>
        <v>9</v>
      </c>
      <c r="B18" s="48" t="s">
        <v>211</v>
      </c>
      <c r="C18" s="48" t="s">
        <v>51</v>
      </c>
      <c r="D18" s="48"/>
      <c r="E18" s="51" t="s">
        <v>42</v>
      </c>
      <c r="F18" s="50">
        <v>567</v>
      </c>
      <c r="G18" s="19">
        <v>7</v>
      </c>
      <c r="H18" s="33" t="s">
        <v>434</v>
      </c>
      <c r="I18" s="11">
        <f t="shared" si="1"/>
        <v>26</v>
      </c>
      <c r="J18" s="19">
        <v>2</v>
      </c>
      <c r="K18" s="33"/>
      <c r="L18" s="11">
        <f t="shared" si="8"/>
        <v>31</v>
      </c>
      <c r="M18" s="8">
        <v>14</v>
      </c>
      <c r="N18" s="33"/>
      <c r="O18" s="93">
        <f t="shared" si="3"/>
        <v>19</v>
      </c>
      <c r="P18" s="197">
        <f t="shared" si="4"/>
        <v>76</v>
      </c>
      <c r="Q18" s="198">
        <f t="shared" si="5"/>
        <v>3</v>
      </c>
      <c r="R18" s="20" t="str">
        <f t="shared" si="6"/>
        <v>Martin Amigo</v>
      </c>
      <c r="S18" s="20" t="str">
        <f t="shared" si="7"/>
        <v>Black Bull</v>
      </c>
    </row>
    <row r="19" spans="1:19" ht="26.25" customHeight="1">
      <c r="A19" s="54">
        <f t="shared" si="0"/>
        <v>10</v>
      </c>
      <c r="B19" s="48" t="s">
        <v>165</v>
      </c>
      <c r="C19" s="48" t="s">
        <v>164</v>
      </c>
      <c r="D19" s="48"/>
      <c r="E19" s="51" t="s">
        <v>42</v>
      </c>
      <c r="F19" s="50">
        <v>588</v>
      </c>
      <c r="G19" s="19">
        <v>22</v>
      </c>
      <c r="H19" s="33" t="s">
        <v>435</v>
      </c>
      <c r="I19" s="11">
        <f t="shared" si="1"/>
        <v>11</v>
      </c>
      <c r="J19" s="19"/>
      <c r="K19" s="33"/>
      <c r="L19" s="11">
        <f t="shared" si="8"/>
        <v>0</v>
      </c>
      <c r="M19" s="8">
        <v>21</v>
      </c>
      <c r="N19" s="33"/>
      <c r="O19" s="93">
        <f t="shared" si="3"/>
        <v>12</v>
      </c>
      <c r="P19" s="34">
        <f t="shared" si="4"/>
        <v>23</v>
      </c>
      <c r="Q19" s="44">
        <f t="shared" si="5"/>
        <v>22</v>
      </c>
      <c r="R19" s="20" t="str">
        <f t="shared" si="6"/>
        <v>Jose Parada</v>
      </c>
      <c r="S19" s="20" t="str">
        <f t="shared" si="7"/>
        <v>Deportivo Quilpue</v>
      </c>
    </row>
    <row r="20" spans="1:19" ht="26.25" customHeight="1">
      <c r="A20" s="54">
        <f t="shared" si="0"/>
        <v>11</v>
      </c>
      <c r="B20" s="48" t="s">
        <v>92</v>
      </c>
      <c r="C20" s="48" t="s">
        <v>164</v>
      </c>
      <c r="D20" s="48"/>
      <c r="E20" s="51" t="s">
        <v>42</v>
      </c>
      <c r="F20" s="50">
        <v>589</v>
      </c>
      <c r="G20" s="19"/>
      <c r="H20" s="33"/>
      <c r="I20" s="11">
        <f t="shared" si="1"/>
        <v>0</v>
      </c>
      <c r="J20" s="19"/>
      <c r="K20" s="33"/>
      <c r="L20" s="11">
        <f t="shared" si="8"/>
        <v>0</v>
      </c>
      <c r="M20" s="8"/>
      <c r="N20" s="62"/>
      <c r="O20" s="93">
        <f t="shared" si="3"/>
        <v>0</v>
      </c>
      <c r="P20" s="34">
        <f t="shared" si="4"/>
        <v>0</v>
      </c>
      <c r="Q20" s="44">
        <f t="shared" si="5"/>
        <v>0</v>
      </c>
      <c r="R20" s="20" t="str">
        <f t="shared" si="6"/>
        <v>Mathias Parada</v>
      </c>
      <c r="S20" s="20" t="str">
        <f t="shared" si="7"/>
        <v>Deportivo Quilpue</v>
      </c>
    </row>
    <row r="21" spans="1:19" ht="26.25" customHeight="1">
      <c r="A21" s="54">
        <f t="shared" si="0"/>
        <v>12</v>
      </c>
      <c r="B21" s="51" t="s">
        <v>102</v>
      </c>
      <c r="C21" s="51" t="s">
        <v>97</v>
      </c>
      <c r="D21" s="46"/>
      <c r="E21" s="51" t="s">
        <v>42</v>
      </c>
      <c r="F21" s="38">
        <v>761</v>
      </c>
      <c r="G21" s="19"/>
      <c r="H21" s="10"/>
      <c r="I21" s="11">
        <f t="shared" si="1"/>
        <v>0</v>
      </c>
      <c r="J21" s="19"/>
      <c r="K21" s="10"/>
      <c r="L21" s="11">
        <f t="shared" si="8"/>
        <v>0</v>
      </c>
      <c r="M21" s="8"/>
      <c r="N21" s="10"/>
      <c r="O21" s="93">
        <f t="shared" si="3"/>
        <v>0</v>
      </c>
      <c r="P21" s="34">
        <f t="shared" si="4"/>
        <v>0</v>
      </c>
      <c r="Q21" s="44">
        <f t="shared" si="5"/>
        <v>0</v>
      </c>
      <c r="R21" s="20" t="str">
        <f t="shared" si="6"/>
        <v>Rodrigo Valenzuela</v>
      </c>
      <c r="S21" s="20" t="str">
        <f t="shared" si="7"/>
        <v>Crescente Errazuriz</v>
      </c>
    </row>
    <row r="22" spans="1:19" ht="26.25" customHeight="1">
      <c r="A22" s="54">
        <f t="shared" si="0"/>
        <v>13</v>
      </c>
      <c r="B22" s="48" t="s">
        <v>119</v>
      </c>
      <c r="C22" s="48" t="s">
        <v>207</v>
      </c>
      <c r="D22" s="48"/>
      <c r="E22" s="51" t="s">
        <v>42</v>
      </c>
      <c r="F22" s="50">
        <v>821</v>
      </c>
      <c r="G22" s="19">
        <v>5</v>
      </c>
      <c r="H22" s="33" t="s">
        <v>436</v>
      </c>
      <c r="I22" s="11">
        <f t="shared" si="1"/>
        <v>28</v>
      </c>
      <c r="J22" s="19">
        <v>12</v>
      </c>
      <c r="K22" s="33"/>
      <c r="L22" s="11">
        <f t="shared" si="8"/>
        <v>21</v>
      </c>
      <c r="M22" s="8"/>
      <c r="N22" s="33"/>
      <c r="O22" s="93">
        <f t="shared" si="3"/>
        <v>0</v>
      </c>
      <c r="P22" s="34">
        <f t="shared" si="4"/>
        <v>49</v>
      </c>
      <c r="Q22" s="44">
        <f t="shared" si="5"/>
        <v>17</v>
      </c>
      <c r="R22" s="20" t="str">
        <f t="shared" si="6"/>
        <v>Ivan Torres</v>
      </c>
      <c r="S22" s="20" t="str">
        <f t="shared" si="7"/>
        <v>RPA</v>
      </c>
    </row>
    <row r="23" spans="1:19" ht="26.25" customHeight="1">
      <c r="A23" s="54">
        <f t="shared" si="0"/>
        <v>14</v>
      </c>
      <c r="B23" s="48" t="s">
        <v>337</v>
      </c>
      <c r="C23" s="48" t="s">
        <v>338</v>
      </c>
      <c r="D23" s="48"/>
      <c r="E23" s="43" t="s">
        <v>42</v>
      </c>
      <c r="F23" s="50">
        <v>830</v>
      </c>
      <c r="G23" s="19"/>
      <c r="H23" s="33"/>
      <c r="I23" s="11">
        <f t="shared" si="1"/>
        <v>0</v>
      </c>
      <c r="J23" s="19"/>
      <c r="K23" s="33"/>
      <c r="L23" s="11">
        <f t="shared" si="8"/>
        <v>0</v>
      </c>
      <c r="M23" s="8"/>
      <c r="N23" s="33"/>
      <c r="O23" s="93">
        <f t="shared" si="3"/>
        <v>0</v>
      </c>
      <c r="P23" s="34">
        <f t="shared" si="4"/>
        <v>0</v>
      </c>
      <c r="Q23" s="44">
        <f t="shared" si="5"/>
        <v>0</v>
      </c>
      <c r="R23" s="20" t="str">
        <f t="shared" si="6"/>
        <v>Mohammad Solehi</v>
      </c>
      <c r="S23" s="20" t="str">
        <f t="shared" si="7"/>
        <v>Team Iran</v>
      </c>
    </row>
    <row r="24" spans="1:19" ht="26.25" customHeight="1">
      <c r="A24" s="54">
        <f t="shared" si="0"/>
        <v>15</v>
      </c>
      <c r="B24" s="51" t="s">
        <v>336</v>
      </c>
      <c r="C24" s="51" t="s">
        <v>338</v>
      </c>
      <c r="D24" s="46"/>
      <c r="E24" s="51" t="s">
        <v>42</v>
      </c>
      <c r="F24" s="38">
        <v>837</v>
      </c>
      <c r="G24" s="19"/>
      <c r="H24" s="33"/>
      <c r="I24" s="11">
        <f t="shared" si="1"/>
        <v>0</v>
      </c>
      <c r="J24" s="19"/>
      <c r="K24" s="33"/>
      <c r="L24" s="11">
        <f t="shared" si="8"/>
        <v>0</v>
      </c>
      <c r="M24" s="8"/>
      <c r="N24" s="33"/>
      <c r="O24" s="93">
        <f t="shared" si="3"/>
        <v>0</v>
      </c>
      <c r="P24" s="34">
        <f t="shared" si="4"/>
        <v>0</v>
      </c>
      <c r="Q24" s="44">
        <f t="shared" si="5"/>
        <v>0</v>
      </c>
      <c r="R24" s="20" t="str">
        <f t="shared" si="6"/>
        <v>Farshid Shayama</v>
      </c>
      <c r="S24" s="20" t="str">
        <f t="shared" si="7"/>
        <v>Team Iran</v>
      </c>
    </row>
    <row r="25" spans="1:19" ht="26.25" customHeight="1">
      <c r="A25" s="54">
        <f t="shared" si="0"/>
        <v>16</v>
      </c>
      <c r="B25" s="48" t="s">
        <v>53</v>
      </c>
      <c r="C25" s="48" t="s">
        <v>208</v>
      </c>
      <c r="D25" s="48"/>
      <c r="E25" s="51" t="s">
        <v>42</v>
      </c>
      <c r="F25" s="50">
        <v>901</v>
      </c>
      <c r="G25" s="19">
        <v>2</v>
      </c>
      <c r="H25" s="33" t="s">
        <v>437</v>
      </c>
      <c r="I25" s="11">
        <f t="shared" si="1"/>
        <v>31</v>
      </c>
      <c r="J25" s="19"/>
      <c r="K25" s="33"/>
      <c r="L25" s="11">
        <f t="shared" si="8"/>
        <v>0</v>
      </c>
      <c r="M25" s="8">
        <v>4</v>
      </c>
      <c r="N25" s="33"/>
      <c r="O25" s="93">
        <f t="shared" si="3"/>
        <v>29</v>
      </c>
      <c r="P25" s="34">
        <f>I25+L25+O25</f>
        <v>60</v>
      </c>
      <c r="Q25" s="44">
        <f t="shared" si="5"/>
        <v>13</v>
      </c>
      <c r="R25" s="20" t="str">
        <f t="shared" si="6"/>
        <v>Ricardo Verdugo</v>
      </c>
      <c r="S25" s="20" t="str">
        <f t="shared" si="7"/>
        <v>Power Wheels</v>
      </c>
    </row>
    <row r="26" spans="1:19" ht="26.25" customHeight="1" thickBot="1">
      <c r="A26" s="47">
        <f t="shared" si="0"/>
        <v>17</v>
      </c>
      <c r="B26" s="55" t="s">
        <v>95</v>
      </c>
      <c r="C26" s="55" t="s">
        <v>162</v>
      </c>
      <c r="D26" s="55"/>
      <c r="E26" s="140" t="s">
        <v>42</v>
      </c>
      <c r="F26" s="57">
        <v>970</v>
      </c>
      <c r="G26" s="19">
        <v>1</v>
      </c>
      <c r="H26" s="33" t="s">
        <v>438</v>
      </c>
      <c r="I26" s="11">
        <f t="shared" si="1"/>
        <v>32</v>
      </c>
      <c r="J26" s="19"/>
      <c r="K26" s="33"/>
      <c r="L26" s="11">
        <f t="shared" si="8"/>
        <v>0</v>
      </c>
      <c r="M26" s="8">
        <v>1</v>
      </c>
      <c r="N26" s="33" t="s">
        <v>439</v>
      </c>
      <c r="O26" s="93">
        <f t="shared" si="3"/>
        <v>32</v>
      </c>
      <c r="P26" s="34">
        <f aca="true" t="shared" si="9" ref="P26:P41">I26+L26+O26</f>
        <v>64</v>
      </c>
      <c r="Q26" s="44">
        <f t="shared" si="5"/>
        <v>9</v>
      </c>
      <c r="R26" s="20" t="str">
        <f t="shared" si="6"/>
        <v>Emanuel Silva</v>
      </c>
      <c r="S26" s="20" t="str">
        <f t="shared" si="7"/>
        <v>Puente Alto</v>
      </c>
    </row>
    <row r="27" spans="1:19" ht="19.5" customHeight="1">
      <c r="A27" s="54">
        <f t="shared" si="0"/>
        <v>18</v>
      </c>
      <c r="B27" s="115" t="s">
        <v>279</v>
      </c>
      <c r="C27" s="109" t="s">
        <v>21</v>
      </c>
      <c r="D27" s="109"/>
      <c r="E27" s="43" t="s">
        <v>43</v>
      </c>
      <c r="F27" s="116">
        <v>50</v>
      </c>
      <c r="G27" s="164">
        <v>15</v>
      </c>
      <c r="H27" s="166" t="s">
        <v>440</v>
      </c>
      <c r="I27" s="11">
        <f t="shared" si="1"/>
        <v>18</v>
      </c>
      <c r="J27" s="164">
        <v>15</v>
      </c>
      <c r="K27" s="166"/>
      <c r="L27" s="11">
        <f t="shared" si="8"/>
        <v>18</v>
      </c>
      <c r="M27" s="164">
        <v>11</v>
      </c>
      <c r="N27" s="166"/>
      <c r="O27" s="93">
        <f t="shared" si="3"/>
        <v>22</v>
      </c>
      <c r="P27" s="34">
        <f t="shared" si="9"/>
        <v>58</v>
      </c>
      <c r="Q27" s="44">
        <f t="shared" si="5"/>
        <v>15</v>
      </c>
      <c r="R27" s="20" t="str">
        <f t="shared" si="6"/>
        <v>Joaquin Frivola</v>
      </c>
      <c r="S27" s="20" t="str">
        <f t="shared" si="6"/>
        <v>Universitario</v>
      </c>
    </row>
    <row r="28" spans="1:19" ht="19.5" customHeight="1" thickBot="1">
      <c r="A28" s="47">
        <f t="shared" si="0"/>
        <v>19</v>
      </c>
      <c r="B28" s="52" t="s">
        <v>278</v>
      </c>
      <c r="C28" s="48" t="s">
        <v>21</v>
      </c>
      <c r="D28" s="48"/>
      <c r="E28" s="43" t="s">
        <v>43</v>
      </c>
      <c r="F28" s="49">
        <v>57</v>
      </c>
      <c r="G28" s="159">
        <v>11</v>
      </c>
      <c r="H28" s="160" t="s">
        <v>441</v>
      </c>
      <c r="I28" s="11">
        <f t="shared" si="1"/>
        <v>22</v>
      </c>
      <c r="J28" s="159">
        <v>8</v>
      </c>
      <c r="K28" s="160"/>
      <c r="L28" s="11">
        <f t="shared" si="8"/>
        <v>25</v>
      </c>
      <c r="M28" s="159">
        <v>22</v>
      </c>
      <c r="N28" s="160"/>
      <c r="O28" s="93">
        <f t="shared" si="3"/>
        <v>11</v>
      </c>
      <c r="P28" s="34">
        <f t="shared" si="9"/>
        <v>58</v>
      </c>
      <c r="Q28" s="44">
        <f t="shared" si="5"/>
        <v>15</v>
      </c>
      <c r="R28" s="20" t="str">
        <f aca="true" t="shared" si="10" ref="R28:S31">B28</f>
        <v>Christian Soto</v>
      </c>
      <c r="S28" s="20" t="str">
        <f t="shared" si="10"/>
        <v>Universitario</v>
      </c>
    </row>
    <row r="29" spans="1:19" ht="19.5" customHeight="1">
      <c r="A29" s="54">
        <f t="shared" si="0"/>
        <v>20</v>
      </c>
      <c r="B29" s="52" t="s">
        <v>277</v>
      </c>
      <c r="C29" s="48" t="s">
        <v>21</v>
      </c>
      <c r="D29" s="48"/>
      <c r="E29" s="43" t="s">
        <v>43</v>
      </c>
      <c r="F29" s="49">
        <v>59</v>
      </c>
      <c r="G29" s="159">
        <v>6</v>
      </c>
      <c r="H29" s="160" t="s">
        <v>442</v>
      </c>
      <c r="I29" s="11">
        <f t="shared" si="1"/>
        <v>27</v>
      </c>
      <c r="J29" s="159">
        <v>9</v>
      </c>
      <c r="K29" s="160"/>
      <c r="L29" s="11">
        <f t="shared" si="8"/>
        <v>24</v>
      </c>
      <c r="M29" s="159">
        <v>8</v>
      </c>
      <c r="N29" s="160"/>
      <c r="O29" s="93">
        <f t="shared" si="3"/>
        <v>25</v>
      </c>
      <c r="P29" s="34">
        <f t="shared" si="9"/>
        <v>76</v>
      </c>
      <c r="Q29" s="44">
        <v>4</v>
      </c>
      <c r="R29" s="20" t="str">
        <f t="shared" si="10"/>
        <v>Diego Mayanes</v>
      </c>
      <c r="S29" s="20" t="str">
        <f t="shared" si="10"/>
        <v>Universitario</v>
      </c>
    </row>
    <row r="30" spans="1:19" ht="19.5" customHeight="1" thickBot="1">
      <c r="A30" s="47">
        <f t="shared" si="0"/>
        <v>21</v>
      </c>
      <c r="B30" s="52" t="s">
        <v>171</v>
      </c>
      <c r="C30" s="48" t="s">
        <v>104</v>
      </c>
      <c r="D30" s="48"/>
      <c r="E30" s="43" t="s">
        <v>43</v>
      </c>
      <c r="F30" s="49">
        <v>101</v>
      </c>
      <c r="G30" s="159">
        <v>21</v>
      </c>
      <c r="H30" s="160" t="s">
        <v>424</v>
      </c>
      <c r="I30" s="11">
        <f t="shared" si="1"/>
        <v>12</v>
      </c>
      <c r="J30" s="159">
        <v>16</v>
      </c>
      <c r="K30" s="160"/>
      <c r="L30" s="11">
        <f t="shared" si="8"/>
        <v>17</v>
      </c>
      <c r="M30" s="159">
        <v>20</v>
      </c>
      <c r="N30" s="160"/>
      <c r="O30" s="93">
        <f t="shared" si="3"/>
        <v>13</v>
      </c>
      <c r="P30" s="34">
        <f t="shared" si="9"/>
        <v>42</v>
      </c>
      <c r="Q30" s="44">
        <f t="shared" si="5"/>
        <v>20</v>
      </c>
      <c r="R30" s="20" t="str">
        <f t="shared" si="10"/>
        <v>Franco Tamburini</v>
      </c>
      <c r="S30" s="20" t="str">
        <f t="shared" si="10"/>
        <v>Renegados</v>
      </c>
    </row>
    <row r="31" spans="1:19" ht="19.5" customHeight="1">
      <c r="A31" s="54">
        <f t="shared" si="0"/>
        <v>22</v>
      </c>
      <c r="B31" s="52" t="s">
        <v>282</v>
      </c>
      <c r="C31" s="48" t="s">
        <v>27</v>
      </c>
      <c r="D31" s="48"/>
      <c r="E31" s="43" t="s">
        <v>43</v>
      </c>
      <c r="F31" s="49">
        <v>137</v>
      </c>
      <c r="G31" s="159">
        <v>18</v>
      </c>
      <c r="H31" s="160" t="s">
        <v>443</v>
      </c>
      <c r="I31" s="11">
        <f t="shared" si="1"/>
        <v>15</v>
      </c>
      <c r="J31" s="159">
        <v>6</v>
      </c>
      <c r="K31" s="160"/>
      <c r="L31" s="11">
        <f t="shared" si="8"/>
        <v>27</v>
      </c>
      <c r="M31" s="159">
        <v>13</v>
      </c>
      <c r="N31" s="160"/>
      <c r="O31" s="93">
        <f t="shared" si="3"/>
        <v>20</v>
      </c>
      <c r="P31" s="34">
        <f t="shared" si="9"/>
        <v>62</v>
      </c>
      <c r="Q31" s="44">
        <f t="shared" si="5"/>
        <v>11</v>
      </c>
      <c r="R31" s="20" t="str">
        <f t="shared" si="10"/>
        <v>Bastian Viñales</v>
      </c>
      <c r="S31" s="20" t="str">
        <f t="shared" si="10"/>
        <v>Escuela Nacional</v>
      </c>
    </row>
    <row r="32" spans="1:19" ht="19.5" customHeight="1" thickBot="1">
      <c r="A32" s="47">
        <f t="shared" si="0"/>
        <v>23</v>
      </c>
      <c r="B32" s="52" t="s">
        <v>291</v>
      </c>
      <c r="C32" s="48" t="s">
        <v>117</v>
      </c>
      <c r="D32" s="48"/>
      <c r="E32" s="43" t="s">
        <v>43</v>
      </c>
      <c r="F32" s="49">
        <v>262</v>
      </c>
      <c r="G32" s="159">
        <v>9</v>
      </c>
      <c r="H32" s="160" t="s">
        <v>444</v>
      </c>
      <c r="I32" s="11">
        <f t="shared" si="1"/>
        <v>24</v>
      </c>
      <c r="J32" s="159">
        <v>3</v>
      </c>
      <c r="K32" s="160"/>
      <c r="L32" s="11">
        <f t="shared" si="8"/>
        <v>30</v>
      </c>
      <c r="M32" s="159">
        <v>17</v>
      </c>
      <c r="N32" s="160"/>
      <c r="O32" s="93">
        <f t="shared" si="3"/>
        <v>16</v>
      </c>
      <c r="P32" s="34">
        <f aca="true" t="shared" si="11" ref="P32:P39">I32+L32+O32</f>
        <v>70</v>
      </c>
      <c r="Q32" s="44">
        <f aca="true" t="shared" si="12" ref="Q32:Q39">IF(P32=0,0,RANK(P32,$P$10:$P$41,0))</f>
        <v>7</v>
      </c>
      <c r="R32" s="20" t="str">
        <f aca="true" t="shared" si="13" ref="R32:S41">B32</f>
        <v>Bastian Salguero</v>
      </c>
      <c r="S32" s="20" t="str">
        <f t="shared" si="13"/>
        <v>Boosted</v>
      </c>
    </row>
    <row r="33" spans="1:19" ht="19.5" customHeight="1">
      <c r="A33" s="54">
        <f t="shared" si="0"/>
        <v>24</v>
      </c>
      <c r="B33" s="52" t="s">
        <v>290</v>
      </c>
      <c r="C33" s="48" t="s">
        <v>117</v>
      </c>
      <c r="D33" s="48"/>
      <c r="E33" s="43" t="s">
        <v>43</v>
      </c>
      <c r="F33" s="49">
        <v>277</v>
      </c>
      <c r="G33" s="159">
        <v>8</v>
      </c>
      <c r="H33" s="160" t="s">
        <v>445</v>
      </c>
      <c r="I33" s="11">
        <f t="shared" si="1"/>
        <v>25</v>
      </c>
      <c r="J33" s="159">
        <v>13</v>
      </c>
      <c r="K33" s="160"/>
      <c r="L33" s="11">
        <f t="shared" si="8"/>
        <v>20</v>
      </c>
      <c r="M33" s="159">
        <v>12</v>
      </c>
      <c r="N33" s="160"/>
      <c r="O33" s="93">
        <f t="shared" si="3"/>
        <v>21</v>
      </c>
      <c r="P33" s="34">
        <f t="shared" si="11"/>
        <v>66</v>
      </c>
      <c r="Q33" s="44">
        <f t="shared" si="12"/>
        <v>8</v>
      </c>
      <c r="R33" s="20" t="str">
        <f t="shared" si="13"/>
        <v>German Perez</v>
      </c>
      <c r="S33" s="20" t="str">
        <f t="shared" si="13"/>
        <v>Boosted</v>
      </c>
    </row>
    <row r="34" spans="1:19" ht="19.5" customHeight="1" thickBot="1">
      <c r="A34" s="47">
        <f t="shared" si="0"/>
        <v>25</v>
      </c>
      <c r="B34" s="52" t="s">
        <v>355</v>
      </c>
      <c r="C34" s="48" t="s">
        <v>26</v>
      </c>
      <c r="D34" s="48"/>
      <c r="E34" s="43" t="s">
        <v>43</v>
      </c>
      <c r="F34" s="49">
        <v>375</v>
      </c>
      <c r="G34" s="159">
        <v>14</v>
      </c>
      <c r="H34" s="160" t="s">
        <v>375</v>
      </c>
      <c r="I34" s="11">
        <f t="shared" si="1"/>
        <v>19</v>
      </c>
      <c r="J34" s="159">
        <v>7</v>
      </c>
      <c r="K34" s="160"/>
      <c r="L34" s="11">
        <f t="shared" si="8"/>
        <v>26</v>
      </c>
      <c r="M34" s="159">
        <v>15</v>
      </c>
      <c r="N34" s="160"/>
      <c r="O34" s="93">
        <f t="shared" si="3"/>
        <v>18</v>
      </c>
      <c r="P34" s="34">
        <f t="shared" si="11"/>
        <v>63</v>
      </c>
      <c r="Q34" s="44">
        <f t="shared" si="12"/>
        <v>10</v>
      </c>
      <c r="R34" s="20" t="str">
        <f t="shared" si="13"/>
        <v>Benjamin Mora </v>
      </c>
      <c r="S34" s="20" t="str">
        <f t="shared" si="13"/>
        <v>Huechuraba</v>
      </c>
    </row>
    <row r="35" spans="1:19" ht="19.5" customHeight="1">
      <c r="A35" s="54">
        <f t="shared" si="0"/>
        <v>26</v>
      </c>
      <c r="B35" s="117" t="s">
        <v>324</v>
      </c>
      <c r="C35" s="51" t="s">
        <v>164</v>
      </c>
      <c r="D35" s="46"/>
      <c r="E35" s="43" t="s">
        <v>43</v>
      </c>
      <c r="F35" s="39">
        <v>580</v>
      </c>
      <c r="G35" s="159">
        <v>20</v>
      </c>
      <c r="H35" s="160" t="s">
        <v>446</v>
      </c>
      <c r="I35" s="11">
        <f t="shared" si="1"/>
        <v>13</v>
      </c>
      <c r="J35" s="159">
        <v>17</v>
      </c>
      <c r="K35" s="160"/>
      <c r="L35" s="11">
        <f t="shared" si="8"/>
        <v>16</v>
      </c>
      <c r="M35" s="159">
        <v>16</v>
      </c>
      <c r="N35" s="160"/>
      <c r="O35" s="93">
        <f t="shared" si="3"/>
        <v>17</v>
      </c>
      <c r="P35" s="34">
        <f t="shared" si="11"/>
        <v>46</v>
      </c>
      <c r="Q35" s="44">
        <f t="shared" si="12"/>
        <v>18</v>
      </c>
      <c r="R35" s="20" t="str">
        <f t="shared" si="13"/>
        <v>Aaron Lizana</v>
      </c>
      <c r="S35" s="20" t="str">
        <f t="shared" si="13"/>
        <v>Deportivo Quilpue</v>
      </c>
    </row>
    <row r="36" spans="1:19" ht="19.5" customHeight="1" thickBot="1">
      <c r="A36" s="47">
        <f t="shared" si="0"/>
        <v>27</v>
      </c>
      <c r="B36" s="52" t="s">
        <v>285</v>
      </c>
      <c r="C36" s="48" t="s">
        <v>235</v>
      </c>
      <c r="D36" s="48"/>
      <c r="E36" s="43" t="s">
        <v>43</v>
      </c>
      <c r="F36" s="49">
        <v>626</v>
      </c>
      <c r="G36" s="159">
        <v>19</v>
      </c>
      <c r="H36" s="160" t="s">
        <v>387</v>
      </c>
      <c r="I36" s="11">
        <f t="shared" si="1"/>
        <v>14</v>
      </c>
      <c r="J36" s="159">
        <v>18</v>
      </c>
      <c r="K36" s="160"/>
      <c r="L36" s="11">
        <f t="shared" si="8"/>
        <v>15</v>
      </c>
      <c r="M36" s="159">
        <v>19</v>
      </c>
      <c r="N36" s="160"/>
      <c r="O36" s="93">
        <f t="shared" si="3"/>
        <v>14</v>
      </c>
      <c r="P36" s="34">
        <f t="shared" si="11"/>
        <v>43</v>
      </c>
      <c r="Q36" s="44">
        <f t="shared" si="12"/>
        <v>19</v>
      </c>
      <c r="R36" s="20" t="str">
        <f t="shared" si="13"/>
        <v>Brandon Quezada</v>
      </c>
      <c r="S36" s="20" t="str">
        <f t="shared" si="13"/>
        <v>Extreme Speed</v>
      </c>
    </row>
    <row r="37" spans="1:19" ht="19.5" customHeight="1">
      <c r="A37" s="54">
        <f t="shared" si="0"/>
        <v>28</v>
      </c>
      <c r="B37" s="52" t="s">
        <v>153</v>
      </c>
      <c r="C37" s="48" t="s">
        <v>97</v>
      </c>
      <c r="D37" s="48"/>
      <c r="E37" s="43" t="s">
        <v>43</v>
      </c>
      <c r="F37" s="49">
        <v>760</v>
      </c>
      <c r="G37" s="159">
        <v>17</v>
      </c>
      <c r="H37" s="160" t="s">
        <v>383</v>
      </c>
      <c r="I37" s="11">
        <f t="shared" si="1"/>
        <v>16</v>
      </c>
      <c r="J37" s="159">
        <v>14</v>
      </c>
      <c r="K37" s="160"/>
      <c r="L37" s="11">
        <f t="shared" si="8"/>
        <v>19</v>
      </c>
      <c r="M37" s="159">
        <v>6</v>
      </c>
      <c r="N37" s="160"/>
      <c r="O37" s="93">
        <f t="shared" si="3"/>
        <v>27</v>
      </c>
      <c r="P37" s="34">
        <f t="shared" si="11"/>
        <v>62</v>
      </c>
      <c r="Q37" s="44">
        <f t="shared" si="12"/>
        <v>11</v>
      </c>
      <c r="R37" s="20" t="str">
        <f t="shared" si="13"/>
        <v>Alvaro Porta</v>
      </c>
      <c r="S37" s="20" t="str">
        <f t="shared" si="13"/>
        <v>Crescente Errazuriz</v>
      </c>
    </row>
    <row r="38" spans="1:19" ht="19.5" customHeight="1" thickBot="1">
      <c r="A38" s="47">
        <f t="shared" si="0"/>
        <v>29</v>
      </c>
      <c r="B38" s="52" t="s">
        <v>362</v>
      </c>
      <c r="C38" s="48" t="s">
        <v>97</v>
      </c>
      <c r="D38" s="48"/>
      <c r="E38" s="43" t="s">
        <v>43</v>
      </c>
      <c r="F38" s="49">
        <v>769</v>
      </c>
      <c r="G38" s="159">
        <v>12</v>
      </c>
      <c r="H38" s="160" t="s">
        <v>382</v>
      </c>
      <c r="I38" s="11">
        <f t="shared" si="1"/>
        <v>21</v>
      </c>
      <c r="J38" s="159">
        <v>10</v>
      </c>
      <c r="K38" s="160"/>
      <c r="L38" s="11">
        <f t="shared" si="8"/>
        <v>23</v>
      </c>
      <c r="M38" s="159">
        <v>5</v>
      </c>
      <c r="N38" s="160"/>
      <c r="O38" s="93">
        <f t="shared" si="3"/>
        <v>28</v>
      </c>
      <c r="P38" s="34">
        <f t="shared" si="11"/>
        <v>72</v>
      </c>
      <c r="Q38" s="44">
        <f t="shared" si="12"/>
        <v>5</v>
      </c>
      <c r="R38" s="20" t="str">
        <f t="shared" si="13"/>
        <v>Jeremias Morales</v>
      </c>
      <c r="S38" s="20" t="str">
        <f t="shared" si="13"/>
        <v>Crescente Errazuriz</v>
      </c>
    </row>
    <row r="39" spans="1:19" ht="19.5" customHeight="1">
      <c r="A39" s="54">
        <f t="shared" si="0"/>
        <v>30</v>
      </c>
      <c r="B39" s="48" t="s">
        <v>281</v>
      </c>
      <c r="C39" s="48" t="s">
        <v>207</v>
      </c>
      <c r="D39" s="48"/>
      <c r="E39" s="43" t="s">
        <v>43</v>
      </c>
      <c r="F39" s="49">
        <v>832</v>
      </c>
      <c r="G39" s="159">
        <v>10</v>
      </c>
      <c r="H39" s="160" t="s">
        <v>447</v>
      </c>
      <c r="I39" s="11">
        <f t="shared" si="1"/>
        <v>23</v>
      </c>
      <c r="J39" s="159">
        <v>4</v>
      </c>
      <c r="K39" s="160"/>
      <c r="L39" s="11">
        <f t="shared" si="8"/>
        <v>29</v>
      </c>
      <c r="M39" s="159">
        <v>7</v>
      </c>
      <c r="N39" s="160"/>
      <c r="O39" s="93">
        <f t="shared" si="3"/>
        <v>26</v>
      </c>
      <c r="P39" s="197">
        <f t="shared" si="11"/>
        <v>78</v>
      </c>
      <c r="Q39" s="198">
        <f t="shared" si="12"/>
        <v>2</v>
      </c>
      <c r="R39" s="20" t="str">
        <f t="shared" si="13"/>
        <v>Matias Rios</v>
      </c>
      <c r="S39" s="20" t="str">
        <f t="shared" si="13"/>
        <v>RPA</v>
      </c>
    </row>
    <row r="40" spans="1:19" ht="19.5" customHeight="1" thickBot="1">
      <c r="A40" s="47">
        <f t="shared" si="0"/>
        <v>31</v>
      </c>
      <c r="B40" s="137" t="s">
        <v>289</v>
      </c>
      <c r="C40" s="48" t="s">
        <v>200</v>
      </c>
      <c r="D40" s="48"/>
      <c r="E40" s="43" t="s">
        <v>43</v>
      </c>
      <c r="F40" s="49">
        <v>850</v>
      </c>
      <c r="G40" s="159"/>
      <c r="H40" s="160"/>
      <c r="I40" s="11">
        <f t="shared" si="1"/>
        <v>0</v>
      </c>
      <c r="J40" s="159"/>
      <c r="K40" s="160"/>
      <c r="L40" s="11">
        <f t="shared" si="8"/>
        <v>0</v>
      </c>
      <c r="M40" s="159"/>
      <c r="N40" s="160"/>
      <c r="O40" s="93">
        <f t="shared" si="3"/>
        <v>0</v>
      </c>
      <c r="P40" s="34">
        <f t="shared" si="9"/>
        <v>0</v>
      </c>
      <c r="Q40" s="44">
        <f t="shared" si="5"/>
        <v>0</v>
      </c>
      <c r="R40" s="20" t="str">
        <f t="shared" si="13"/>
        <v>Patricio Valdebenito</v>
      </c>
      <c r="S40" s="20" t="str">
        <f t="shared" si="13"/>
        <v>Uzi Roller</v>
      </c>
    </row>
    <row r="41" spans="1:19" ht="19.5" customHeight="1">
      <c r="A41" s="54">
        <f t="shared" si="0"/>
        <v>32</v>
      </c>
      <c r="B41" s="52" t="s">
        <v>283</v>
      </c>
      <c r="C41" s="48" t="s">
        <v>284</v>
      </c>
      <c r="D41" s="48"/>
      <c r="E41" s="43" t="s">
        <v>43</v>
      </c>
      <c r="F41" s="49">
        <v>909</v>
      </c>
      <c r="G41" s="133"/>
      <c r="H41" s="132"/>
      <c r="I41" s="11">
        <f t="shared" si="1"/>
        <v>0</v>
      </c>
      <c r="J41" s="133"/>
      <c r="K41" s="132"/>
      <c r="L41" s="11">
        <f t="shared" si="8"/>
        <v>0</v>
      </c>
      <c r="M41" s="133"/>
      <c r="N41" s="132"/>
      <c r="O41" s="93">
        <f t="shared" si="3"/>
        <v>0</v>
      </c>
      <c r="P41" s="34">
        <f t="shared" si="9"/>
        <v>0</v>
      </c>
      <c r="Q41" s="44">
        <f t="shared" si="5"/>
        <v>0</v>
      </c>
      <c r="R41" s="20" t="str">
        <f t="shared" si="13"/>
        <v>Fernando Hinojosa</v>
      </c>
      <c r="S41" s="20" t="str">
        <f t="shared" si="13"/>
        <v>Powe Wheels</v>
      </c>
    </row>
  </sheetData>
  <sheetProtection/>
  <autoFilter ref="A9:S28"/>
  <mergeCells count="8">
    <mergeCell ref="G8:I8"/>
    <mergeCell ref="A2:Q2"/>
    <mergeCell ref="A3:Q3"/>
    <mergeCell ref="H7:I7"/>
    <mergeCell ref="N7:O7"/>
    <mergeCell ref="M8:O8"/>
    <mergeCell ref="K7:L7"/>
    <mergeCell ref="J8:L8"/>
  </mergeCells>
  <printOptions horizontalCentered="1"/>
  <pageMargins left="0" right="0" top="0" bottom="0" header="0" footer="0"/>
  <pageSetup fitToHeight="1" fitToWidth="1" horizontalDpi="600" verticalDpi="600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61"/>
  <sheetViews>
    <sheetView zoomScalePageLayoutView="0" workbookViewId="0" topLeftCell="A44">
      <selection activeCell="P56" sqref="P56:Q56"/>
    </sheetView>
  </sheetViews>
  <sheetFormatPr defaultColWidth="9.140625" defaultRowHeight="12.75"/>
  <cols>
    <col min="1" max="1" width="3.28125" style="20" customWidth="1"/>
    <col min="2" max="2" width="23.140625" style="20" customWidth="1"/>
    <col min="3" max="3" width="20.7109375" style="20" bestFit="1" customWidth="1"/>
    <col min="4" max="4" width="21.57421875" style="20" hidden="1" customWidth="1"/>
    <col min="5" max="5" width="4.00390625" style="20" bestFit="1" customWidth="1"/>
    <col min="6" max="6" width="8.57421875" style="20" customWidth="1"/>
    <col min="7" max="7" width="9.140625" style="20" customWidth="1"/>
    <col min="8" max="8" width="11.00390625" style="20" customWidth="1"/>
    <col min="9" max="10" width="9.140625" style="20" customWidth="1"/>
    <col min="11" max="11" width="10.8515625" style="20" customWidth="1"/>
    <col min="12" max="13" width="9.140625" style="20" customWidth="1"/>
    <col min="14" max="14" width="10.8515625" style="20" customWidth="1"/>
    <col min="15" max="15" width="9.140625" style="20" customWidth="1"/>
    <col min="16" max="16" width="8.7109375" style="20" bestFit="1" customWidth="1"/>
    <col min="17" max="17" width="7.421875" style="20" bestFit="1" customWidth="1"/>
    <col min="18" max="19" width="9.140625" style="20" hidden="1" customWidth="1"/>
    <col min="20" max="20" width="0" style="20" hidden="1" customWidth="1"/>
    <col min="21" max="16384" width="9.140625" style="20" customWidth="1"/>
  </cols>
  <sheetData>
    <row r="1" ht="3.75" customHeight="1"/>
    <row r="2" spans="1:17" ht="20.25">
      <c r="A2" s="214" t="str">
        <f>'TC DAMAS VEL.'!A2:Q2</f>
        <v>PLANILLAS RANKING ALTA COMPETENCIA 2018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</row>
    <row r="3" spans="1:17" ht="20.25">
      <c r="A3" s="214" t="str">
        <f>'TC DAMAS VEL.'!A3:Q3</f>
        <v>5º FECHA RANKING  -  08 y 09 DE SEPTIEMBRE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</row>
    <row r="4" ht="4.5" customHeight="1"/>
    <row r="5" ht="15">
      <c r="A5" s="67" t="s">
        <v>318</v>
      </c>
    </row>
    <row r="6" ht="15.75" thickBot="1">
      <c r="A6" s="67"/>
    </row>
    <row r="7" spans="3:15" ht="13.5" thickBot="1">
      <c r="C7" s="68" t="s">
        <v>8</v>
      </c>
      <c r="D7" s="69"/>
      <c r="E7" s="69"/>
      <c r="F7" s="129">
        <v>52</v>
      </c>
      <c r="G7" s="68" t="s">
        <v>12</v>
      </c>
      <c r="H7" s="215"/>
      <c r="I7" s="216"/>
      <c r="J7" s="68" t="s">
        <v>12</v>
      </c>
      <c r="K7" s="215"/>
      <c r="L7" s="216"/>
      <c r="M7" s="68" t="s">
        <v>12</v>
      </c>
      <c r="N7" s="215"/>
      <c r="O7" s="216"/>
    </row>
    <row r="8" spans="7:17" ht="30" customHeight="1" thickBot="1">
      <c r="G8" s="223" t="s">
        <v>376</v>
      </c>
      <c r="H8" s="224"/>
      <c r="I8" s="225"/>
      <c r="J8" s="223" t="s">
        <v>366</v>
      </c>
      <c r="K8" s="224"/>
      <c r="L8" s="225"/>
      <c r="M8" s="223" t="s">
        <v>377</v>
      </c>
      <c r="N8" s="224"/>
      <c r="O8" s="225"/>
      <c r="P8" s="25"/>
      <c r="Q8" s="25"/>
    </row>
    <row r="9" spans="1:21" s="64" customFormat="1" ht="13.5" thickBot="1">
      <c r="A9" s="113"/>
      <c r="B9" s="72" t="s">
        <v>0</v>
      </c>
      <c r="C9" s="73" t="s">
        <v>19</v>
      </c>
      <c r="D9" s="74"/>
      <c r="E9" s="74"/>
      <c r="F9" s="74" t="s">
        <v>1</v>
      </c>
      <c r="G9" s="72" t="s">
        <v>2</v>
      </c>
      <c r="H9" s="73" t="s">
        <v>3</v>
      </c>
      <c r="I9" s="75" t="s">
        <v>4</v>
      </c>
      <c r="J9" s="72" t="s">
        <v>2</v>
      </c>
      <c r="K9" s="73" t="s">
        <v>3</v>
      </c>
      <c r="L9" s="75" t="s">
        <v>4</v>
      </c>
      <c r="M9" s="72" t="s">
        <v>2</v>
      </c>
      <c r="N9" s="73" t="s">
        <v>3</v>
      </c>
      <c r="O9" s="75" t="s">
        <v>4</v>
      </c>
      <c r="P9" s="112" t="s">
        <v>7</v>
      </c>
      <c r="Q9" s="75" t="s">
        <v>2</v>
      </c>
      <c r="U9" s="20"/>
    </row>
    <row r="10" spans="1:19" ht="21.75" customHeight="1">
      <c r="A10" s="53">
        <f aca="true" t="shared" si="0" ref="A10:A61">IF(B10&gt;0,A9+1,"")</f>
        <v>1</v>
      </c>
      <c r="B10" s="109" t="s">
        <v>321</v>
      </c>
      <c r="C10" s="109" t="s">
        <v>21</v>
      </c>
      <c r="D10" s="109"/>
      <c r="E10" s="110" t="s">
        <v>38</v>
      </c>
      <c r="F10" s="111">
        <v>50</v>
      </c>
      <c r="G10" s="124">
        <v>11</v>
      </c>
      <c r="H10" s="10"/>
      <c r="I10" s="44">
        <f aca="true" t="shared" si="1" ref="I10:I24">IF(G10=0,0,$F$7+1-G10)</f>
        <v>42</v>
      </c>
      <c r="J10" s="34">
        <v>14</v>
      </c>
      <c r="K10" s="10"/>
      <c r="L10" s="210">
        <f aca="true" t="shared" si="2" ref="L10:L35">IF(J10=0,0,$F$7+1-J10)</f>
        <v>39</v>
      </c>
      <c r="M10" s="34">
        <v>6</v>
      </c>
      <c r="N10" s="10"/>
      <c r="O10" s="210">
        <f aca="true" t="shared" si="3" ref="O10:O32">IF(M10=0,0,$F$7+1-M10)</f>
        <v>47</v>
      </c>
      <c r="P10" s="34">
        <f aca="true" t="shared" si="4" ref="P10:P52">I10+O10+L10</f>
        <v>128</v>
      </c>
      <c r="Q10" s="44">
        <f aca="true" t="shared" si="5" ref="Q10:Q41">IF(P10=0,0,RANK(P10,$P$10:$P$61,0))</f>
        <v>8</v>
      </c>
      <c r="R10" s="20" t="str">
        <f aca="true" t="shared" si="6" ref="R10:S12">B10</f>
        <v>Janinne Ibañez</v>
      </c>
      <c r="S10" s="20" t="str">
        <f t="shared" si="6"/>
        <v>Universitario</v>
      </c>
    </row>
    <row r="11" spans="1:19" ht="21.75" customHeight="1">
      <c r="A11" s="54">
        <f t="shared" si="0"/>
        <v>2</v>
      </c>
      <c r="B11" s="48" t="s">
        <v>57</v>
      </c>
      <c r="C11" s="48" t="s">
        <v>54</v>
      </c>
      <c r="D11" s="48"/>
      <c r="E11" s="43" t="s">
        <v>38</v>
      </c>
      <c r="F11" s="50">
        <v>94</v>
      </c>
      <c r="G11" s="124">
        <v>4</v>
      </c>
      <c r="H11" s="10"/>
      <c r="I11" s="44">
        <f t="shared" si="1"/>
        <v>49</v>
      </c>
      <c r="J11" s="34"/>
      <c r="K11" s="10"/>
      <c r="L11" s="210">
        <f t="shared" si="2"/>
        <v>0</v>
      </c>
      <c r="M11" s="34">
        <v>2</v>
      </c>
      <c r="N11" s="10"/>
      <c r="O11" s="210">
        <f t="shared" si="3"/>
        <v>51</v>
      </c>
      <c r="P11" s="34">
        <f t="shared" si="4"/>
        <v>100</v>
      </c>
      <c r="Q11" s="44">
        <f t="shared" si="5"/>
        <v>18</v>
      </c>
      <c r="R11" s="20" t="str">
        <f t="shared" si="6"/>
        <v>Javiera San Martin</v>
      </c>
      <c r="S11" s="20" t="str">
        <f t="shared" si="6"/>
        <v>U. de Chile</v>
      </c>
    </row>
    <row r="12" spans="1:19" ht="21.75" customHeight="1">
      <c r="A12" s="54">
        <f t="shared" si="0"/>
        <v>3</v>
      </c>
      <c r="B12" s="48" t="s">
        <v>334</v>
      </c>
      <c r="C12" s="48" t="s">
        <v>104</v>
      </c>
      <c r="D12" s="48"/>
      <c r="E12" s="43" t="s">
        <v>38</v>
      </c>
      <c r="F12" s="50">
        <v>101</v>
      </c>
      <c r="G12" s="124"/>
      <c r="H12" s="10"/>
      <c r="I12" s="44">
        <f t="shared" si="1"/>
        <v>0</v>
      </c>
      <c r="J12" s="34"/>
      <c r="K12" s="10"/>
      <c r="L12" s="210">
        <f t="shared" si="2"/>
        <v>0</v>
      </c>
      <c r="M12" s="34"/>
      <c r="N12" s="10"/>
      <c r="O12" s="210">
        <f t="shared" si="3"/>
        <v>0</v>
      </c>
      <c r="P12" s="34">
        <f t="shared" si="4"/>
        <v>0</v>
      </c>
      <c r="Q12" s="44">
        <f t="shared" si="5"/>
        <v>0</v>
      </c>
      <c r="R12" s="20" t="str">
        <f t="shared" si="6"/>
        <v>Gianinna Rocco</v>
      </c>
      <c r="S12" s="20" t="str">
        <f t="shared" si="6"/>
        <v>Renegados</v>
      </c>
    </row>
    <row r="13" spans="1:17" ht="21.75" customHeight="1">
      <c r="A13" s="54">
        <f t="shared" si="0"/>
        <v>4</v>
      </c>
      <c r="B13" s="48" t="s">
        <v>320</v>
      </c>
      <c r="C13" s="48" t="s">
        <v>22</v>
      </c>
      <c r="D13" s="48"/>
      <c r="E13" s="43" t="s">
        <v>38</v>
      </c>
      <c r="F13" s="50"/>
      <c r="G13" s="124"/>
      <c r="H13" s="10"/>
      <c r="I13" s="44">
        <f t="shared" si="1"/>
        <v>0</v>
      </c>
      <c r="J13" s="34"/>
      <c r="K13" s="10"/>
      <c r="L13" s="210">
        <f t="shared" si="2"/>
        <v>0</v>
      </c>
      <c r="M13" s="34"/>
      <c r="N13" s="10"/>
      <c r="O13" s="210">
        <f t="shared" si="3"/>
        <v>0</v>
      </c>
      <c r="P13" s="34">
        <f t="shared" si="4"/>
        <v>0</v>
      </c>
      <c r="Q13" s="44">
        <f t="shared" si="5"/>
        <v>0</v>
      </c>
    </row>
    <row r="14" spans="1:19" ht="21.75" customHeight="1">
      <c r="A14" s="54">
        <f t="shared" si="0"/>
        <v>5</v>
      </c>
      <c r="B14" s="48" t="s">
        <v>141</v>
      </c>
      <c r="C14" s="48" t="s">
        <v>23</v>
      </c>
      <c r="D14" s="48"/>
      <c r="E14" s="43" t="s">
        <v>38</v>
      </c>
      <c r="F14" s="50">
        <v>209</v>
      </c>
      <c r="G14" s="124">
        <v>3</v>
      </c>
      <c r="H14" s="10"/>
      <c r="I14" s="44">
        <f t="shared" si="1"/>
        <v>50</v>
      </c>
      <c r="J14" s="34">
        <v>1</v>
      </c>
      <c r="K14" s="10" t="s">
        <v>448</v>
      </c>
      <c r="L14" s="210">
        <f t="shared" si="2"/>
        <v>52</v>
      </c>
      <c r="M14" s="34">
        <v>4</v>
      </c>
      <c r="N14" s="10"/>
      <c r="O14" s="210">
        <f t="shared" si="3"/>
        <v>49</v>
      </c>
      <c r="P14" s="197">
        <f t="shared" si="4"/>
        <v>151</v>
      </c>
      <c r="Q14" s="198">
        <f t="shared" si="5"/>
        <v>1</v>
      </c>
      <c r="R14" s="20" t="str">
        <f aca="true" t="shared" si="7" ref="R14:S27">B14</f>
        <v>Catherine Peñan</v>
      </c>
      <c r="S14" s="20" t="str">
        <f aca="true" t="shared" si="8" ref="S14:S24">C14</f>
        <v>Leones Rojos</v>
      </c>
    </row>
    <row r="15" spans="1:19" ht="21.75" customHeight="1">
      <c r="A15" s="54">
        <f t="shared" si="0"/>
        <v>6</v>
      </c>
      <c r="B15" s="48" t="s">
        <v>116</v>
      </c>
      <c r="C15" s="48" t="s">
        <v>23</v>
      </c>
      <c r="D15" s="48"/>
      <c r="E15" s="43" t="s">
        <v>38</v>
      </c>
      <c r="F15" s="50">
        <v>216</v>
      </c>
      <c r="G15" s="124">
        <v>18</v>
      </c>
      <c r="H15" s="10"/>
      <c r="I15" s="44">
        <f t="shared" si="1"/>
        <v>35</v>
      </c>
      <c r="J15" s="34">
        <v>6</v>
      </c>
      <c r="K15" s="10"/>
      <c r="L15" s="210">
        <f t="shared" si="2"/>
        <v>47</v>
      </c>
      <c r="M15" s="34">
        <v>24</v>
      </c>
      <c r="N15" s="10"/>
      <c r="O15" s="210">
        <f t="shared" si="3"/>
        <v>29</v>
      </c>
      <c r="P15" s="34">
        <f t="shared" si="4"/>
        <v>111</v>
      </c>
      <c r="Q15" s="44">
        <f t="shared" si="5"/>
        <v>12</v>
      </c>
      <c r="R15" s="20" t="str">
        <f t="shared" si="7"/>
        <v>Lorena Espinoza</v>
      </c>
      <c r="S15" s="20" t="str">
        <f t="shared" si="8"/>
        <v>Leones Rojos</v>
      </c>
    </row>
    <row r="16" spans="1:19" ht="21.75" customHeight="1">
      <c r="A16" s="54">
        <f t="shared" si="0"/>
        <v>7</v>
      </c>
      <c r="B16" s="48" t="s">
        <v>58</v>
      </c>
      <c r="C16" s="48" t="s">
        <v>24</v>
      </c>
      <c r="D16" s="48"/>
      <c r="E16" s="43" t="s">
        <v>38</v>
      </c>
      <c r="F16" s="50">
        <v>248</v>
      </c>
      <c r="G16" s="124">
        <v>21</v>
      </c>
      <c r="H16" s="10"/>
      <c r="I16" s="44">
        <f t="shared" si="1"/>
        <v>32</v>
      </c>
      <c r="J16" s="34">
        <v>8</v>
      </c>
      <c r="K16" s="10"/>
      <c r="L16" s="210">
        <f t="shared" si="2"/>
        <v>45</v>
      </c>
      <c r="M16" s="34">
        <v>17</v>
      </c>
      <c r="N16" s="10"/>
      <c r="O16" s="210">
        <f t="shared" si="3"/>
        <v>36</v>
      </c>
      <c r="P16" s="34">
        <f t="shared" si="4"/>
        <v>113</v>
      </c>
      <c r="Q16" s="44">
        <f t="shared" si="5"/>
        <v>11</v>
      </c>
      <c r="R16" s="20" t="str">
        <f t="shared" si="7"/>
        <v>Camila Zapata</v>
      </c>
      <c r="S16" s="20" t="str">
        <f t="shared" si="8"/>
        <v>Colo Colo</v>
      </c>
    </row>
    <row r="17" spans="1:19" ht="21.75" customHeight="1">
      <c r="A17" s="54">
        <f t="shared" si="0"/>
        <v>8</v>
      </c>
      <c r="B17" s="48" t="s">
        <v>346</v>
      </c>
      <c r="C17" s="48" t="s">
        <v>26</v>
      </c>
      <c r="D17" s="48"/>
      <c r="E17" s="43" t="s">
        <v>38</v>
      </c>
      <c r="F17" s="50">
        <v>376</v>
      </c>
      <c r="G17" s="124"/>
      <c r="H17" s="10"/>
      <c r="I17" s="44">
        <f t="shared" si="1"/>
        <v>0</v>
      </c>
      <c r="J17" s="34"/>
      <c r="K17" s="10"/>
      <c r="L17" s="210">
        <f t="shared" si="2"/>
        <v>0</v>
      </c>
      <c r="M17" s="34"/>
      <c r="N17" s="10"/>
      <c r="O17" s="210">
        <f t="shared" si="3"/>
        <v>0</v>
      </c>
      <c r="P17" s="34">
        <f t="shared" si="4"/>
        <v>0</v>
      </c>
      <c r="Q17" s="44">
        <f t="shared" si="5"/>
        <v>0</v>
      </c>
      <c r="R17" s="20" t="str">
        <f t="shared" si="7"/>
        <v>Jenny Rivera</v>
      </c>
      <c r="S17" s="20" t="str">
        <f t="shared" si="8"/>
        <v>Huechuraba</v>
      </c>
    </row>
    <row r="18" spans="1:19" ht="21.75" customHeight="1">
      <c r="A18" s="54">
        <f t="shared" si="0"/>
        <v>9</v>
      </c>
      <c r="B18" s="48" t="s">
        <v>59</v>
      </c>
      <c r="C18" s="48" t="s">
        <v>163</v>
      </c>
      <c r="D18" s="48"/>
      <c r="E18" s="43" t="s">
        <v>38</v>
      </c>
      <c r="F18" s="50">
        <v>700</v>
      </c>
      <c r="G18" s="124">
        <v>5</v>
      </c>
      <c r="H18" s="10"/>
      <c r="I18" s="44">
        <f t="shared" si="1"/>
        <v>48</v>
      </c>
      <c r="J18" s="34">
        <v>3</v>
      </c>
      <c r="K18" s="10"/>
      <c r="L18" s="210">
        <f t="shared" si="2"/>
        <v>50</v>
      </c>
      <c r="M18" s="34">
        <v>15</v>
      </c>
      <c r="N18" s="10"/>
      <c r="O18" s="210">
        <f t="shared" si="3"/>
        <v>38</v>
      </c>
      <c r="P18" s="34">
        <f t="shared" si="4"/>
        <v>136</v>
      </c>
      <c r="Q18" s="44">
        <f t="shared" si="5"/>
        <v>4</v>
      </c>
      <c r="R18" s="20" t="str">
        <f t="shared" si="7"/>
        <v>Giselle Jorquera</v>
      </c>
      <c r="S18" s="20" t="str">
        <f t="shared" si="8"/>
        <v>Hualpen</v>
      </c>
    </row>
    <row r="19" spans="1:19" ht="21.75" customHeight="1">
      <c r="A19" s="54">
        <f t="shared" si="0"/>
        <v>10</v>
      </c>
      <c r="B19" s="48" t="s">
        <v>73</v>
      </c>
      <c r="C19" s="48" t="s">
        <v>163</v>
      </c>
      <c r="D19" s="48"/>
      <c r="E19" s="43" t="s">
        <v>38</v>
      </c>
      <c r="F19" s="50">
        <v>708</v>
      </c>
      <c r="G19" s="124">
        <v>16</v>
      </c>
      <c r="H19" s="10"/>
      <c r="I19" s="44">
        <f t="shared" si="1"/>
        <v>37</v>
      </c>
      <c r="J19" s="34">
        <v>20</v>
      </c>
      <c r="K19" s="10"/>
      <c r="L19" s="210">
        <f t="shared" si="2"/>
        <v>33</v>
      </c>
      <c r="M19" s="34"/>
      <c r="N19" s="10"/>
      <c r="O19" s="210">
        <f t="shared" si="3"/>
        <v>0</v>
      </c>
      <c r="P19" s="34">
        <f t="shared" si="4"/>
        <v>70</v>
      </c>
      <c r="Q19" s="44">
        <f t="shared" si="5"/>
        <v>30</v>
      </c>
      <c r="R19" s="20" t="str">
        <f t="shared" si="7"/>
        <v>Valentina Castillo</v>
      </c>
      <c r="S19" s="20" t="str">
        <f t="shared" si="8"/>
        <v>Hualpen</v>
      </c>
    </row>
    <row r="20" spans="1:19" ht="21.75" customHeight="1">
      <c r="A20" s="54">
        <f t="shared" si="0"/>
        <v>11</v>
      </c>
      <c r="B20" s="48" t="s">
        <v>60</v>
      </c>
      <c r="C20" s="48" t="s">
        <v>207</v>
      </c>
      <c r="D20" s="48"/>
      <c r="E20" s="43" t="s">
        <v>38</v>
      </c>
      <c r="F20" s="50">
        <v>830</v>
      </c>
      <c r="G20" s="124">
        <v>2</v>
      </c>
      <c r="H20" s="10"/>
      <c r="I20" s="44">
        <f t="shared" si="1"/>
        <v>51</v>
      </c>
      <c r="J20" s="34"/>
      <c r="K20" s="10"/>
      <c r="L20" s="210">
        <f t="shared" si="2"/>
        <v>0</v>
      </c>
      <c r="M20" s="34">
        <v>1</v>
      </c>
      <c r="N20" s="10" t="s">
        <v>449</v>
      </c>
      <c r="O20" s="210">
        <f t="shared" si="3"/>
        <v>52</v>
      </c>
      <c r="P20" s="34">
        <f t="shared" si="4"/>
        <v>103</v>
      </c>
      <c r="Q20" s="44">
        <f t="shared" si="5"/>
        <v>14</v>
      </c>
      <c r="R20" s="20" t="str">
        <f t="shared" si="7"/>
        <v>Alejandra Traslaviña</v>
      </c>
      <c r="S20" s="20" t="str">
        <f t="shared" si="8"/>
        <v>RPA</v>
      </c>
    </row>
    <row r="21" spans="1:19" ht="21.75" customHeight="1">
      <c r="A21" s="54">
        <f t="shared" si="0"/>
        <v>12</v>
      </c>
      <c r="B21" s="48" t="s">
        <v>142</v>
      </c>
      <c r="C21" s="48" t="s">
        <v>162</v>
      </c>
      <c r="D21" s="48"/>
      <c r="E21" s="43" t="s">
        <v>38</v>
      </c>
      <c r="F21" s="50">
        <v>971</v>
      </c>
      <c r="G21" s="124">
        <v>1</v>
      </c>
      <c r="H21" s="10"/>
      <c r="I21" s="44">
        <f t="shared" si="1"/>
        <v>52</v>
      </c>
      <c r="J21" s="34"/>
      <c r="K21" s="10"/>
      <c r="L21" s="210">
        <f t="shared" si="2"/>
        <v>0</v>
      </c>
      <c r="M21" s="34">
        <v>3</v>
      </c>
      <c r="N21" s="10"/>
      <c r="O21" s="210">
        <f t="shared" si="3"/>
        <v>50</v>
      </c>
      <c r="P21" s="34">
        <f t="shared" si="4"/>
        <v>102</v>
      </c>
      <c r="Q21" s="44">
        <f t="shared" si="5"/>
        <v>15</v>
      </c>
      <c r="R21" s="20" t="str">
        <f t="shared" si="7"/>
        <v>Daniela Tapia</v>
      </c>
      <c r="S21" s="20" t="str">
        <f t="shared" si="8"/>
        <v>Puente Alto</v>
      </c>
    </row>
    <row r="22" spans="1:19" ht="21.75" customHeight="1">
      <c r="A22" s="54">
        <f t="shared" si="0"/>
        <v>13</v>
      </c>
      <c r="B22" s="48" t="s">
        <v>75</v>
      </c>
      <c r="C22" s="48" t="s">
        <v>162</v>
      </c>
      <c r="D22" s="48"/>
      <c r="E22" s="43" t="s">
        <v>38</v>
      </c>
      <c r="F22" s="50">
        <v>975</v>
      </c>
      <c r="G22" s="124"/>
      <c r="H22" s="10"/>
      <c r="I22" s="44">
        <f t="shared" si="1"/>
        <v>0</v>
      </c>
      <c r="J22" s="34">
        <v>7</v>
      </c>
      <c r="K22" s="10"/>
      <c r="L22" s="210">
        <f t="shared" si="2"/>
        <v>46</v>
      </c>
      <c r="M22" s="34">
        <v>12</v>
      </c>
      <c r="N22" s="10"/>
      <c r="O22" s="210">
        <f t="shared" si="3"/>
        <v>41</v>
      </c>
      <c r="P22" s="34">
        <f aca="true" t="shared" si="9" ref="P22:P27">I22+O22+L22</f>
        <v>87</v>
      </c>
      <c r="Q22" s="44">
        <f t="shared" si="5"/>
        <v>23</v>
      </c>
      <c r="R22" s="20" t="str">
        <f t="shared" si="7"/>
        <v>Nicole Ulloa</v>
      </c>
      <c r="S22" s="20" t="str">
        <f t="shared" si="8"/>
        <v>Puente Alto</v>
      </c>
    </row>
    <row r="23" spans="1:19" ht="21.75" customHeight="1">
      <c r="A23" s="54">
        <f t="shared" si="0"/>
        <v>14</v>
      </c>
      <c r="B23" s="207" t="s">
        <v>389</v>
      </c>
      <c r="C23" s="207" t="s">
        <v>21</v>
      </c>
      <c r="D23" s="207"/>
      <c r="E23" s="208" t="s">
        <v>38</v>
      </c>
      <c r="F23" s="209">
        <v>53</v>
      </c>
      <c r="G23" s="124">
        <v>23</v>
      </c>
      <c r="H23" s="10"/>
      <c r="I23" s="44">
        <f t="shared" si="1"/>
        <v>30</v>
      </c>
      <c r="J23" s="34">
        <v>19</v>
      </c>
      <c r="K23" s="10"/>
      <c r="L23" s="210">
        <f t="shared" si="2"/>
        <v>34</v>
      </c>
      <c r="M23" s="34">
        <v>22</v>
      </c>
      <c r="N23" s="10"/>
      <c r="O23" s="210">
        <f t="shared" si="3"/>
        <v>31</v>
      </c>
      <c r="P23" s="34">
        <f t="shared" si="9"/>
        <v>95</v>
      </c>
      <c r="Q23" s="44">
        <f t="shared" si="5"/>
        <v>22</v>
      </c>
      <c r="R23" s="20" t="str">
        <f t="shared" si="7"/>
        <v>Marla Castro</v>
      </c>
      <c r="S23" s="20" t="str">
        <f t="shared" si="8"/>
        <v>Universitario</v>
      </c>
    </row>
    <row r="24" spans="1:19" ht="21.75" customHeight="1" thickBot="1">
      <c r="A24" s="54">
        <f t="shared" si="0"/>
        <v>15</v>
      </c>
      <c r="B24" s="207" t="s">
        <v>450</v>
      </c>
      <c r="C24" s="207" t="s">
        <v>22</v>
      </c>
      <c r="D24" s="207"/>
      <c r="E24" s="208" t="s">
        <v>38</v>
      </c>
      <c r="F24" s="209">
        <v>152</v>
      </c>
      <c r="G24" s="124">
        <v>12</v>
      </c>
      <c r="H24" s="10"/>
      <c r="I24" s="44">
        <f t="shared" si="1"/>
        <v>41</v>
      </c>
      <c r="J24" s="34"/>
      <c r="K24" s="10"/>
      <c r="L24" s="210"/>
      <c r="M24" s="34">
        <v>9</v>
      </c>
      <c r="N24" s="10"/>
      <c r="O24" s="210">
        <f t="shared" si="3"/>
        <v>44</v>
      </c>
      <c r="P24" s="34">
        <f t="shared" si="9"/>
        <v>85</v>
      </c>
      <c r="Q24" s="44">
        <f t="shared" si="5"/>
        <v>24</v>
      </c>
      <c r="R24" s="20" t="str">
        <f t="shared" si="7"/>
        <v>Valeria Riffo</v>
      </c>
      <c r="S24" s="20" t="str">
        <f t="shared" si="8"/>
        <v>Diego Portales</v>
      </c>
    </row>
    <row r="25" spans="1:19" ht="19.5" customHeight="1">
      <c r="A25" s="54">
        <f t="shared" si="0"/>
        <v>16</v>
      </c>
      <c r="B25" s="109" t="s">
        <v>357</v>
      </c>
      <c r="C25" s="109" t="s">
        <v>30</v>
      </c>
      <c r="D25" s="109"/>
      <c r="E25" s="110" t="s">
        <v>37</v>
      </c>
      <c r="F25" s="111">
        <v>1</v>
      </c>
      <c r="G25" s="124">
        <v>26</v>
      </c>
      <c r="H25" s="10"/>
      <c r="I25" s="44">
        <f>IF(G25=0,0,$F$7+1-G25)</f>
        <v>27</v>
      </c>
      <c r="J25" s="34">
        <v>33</v>
      </c>
      <c r="K25" s="10"/>
      <c r="L25" s="210">
        <f t="shared" si="2"/>
        <v>20</v>
      </c>
      <c r="M25" s="34">
        <v>23</v>
      </c>
      <c r="N25" s="10"/>
      <c r="O25" s="210">
        <f t="shared" si="3"/>
        <v>30</v>
      </c>
      <c r="P25" s="34">
        <f t="shared" si="9"/>
        <v>77</v>
      </c>
      <c r="Q25" s="44">
        <f t="shared" si="5"/>
        <v>27</v>
      </c>
      <c r="R25" s="20" t="str">
        <f t="shared" si="7"/>
        <v>Elena Alvarez</v>
      </c>
      <c r="S25" s="20" t="str">
        <f t="shared" si="7"/>
        <v>Kronos</v>
      </c>
    </row>
    <row r="26" spans="1:19" ht="21.75" customHeight="1">
      <c r="A26" s="54">
        <f t="shared" si="0"/>
        <v>17</v>
      </c>
      <c r="B26" s="48" t="s">
        <v>349</v>
      </c>
      <c r="C26" s="48" t="s">
        <v>30</v>
      </c>
      <c r="D26" s="48"/>
      <c r="E26" s="43" t="s">
        <v>37</v>
      </c>
      <c r="F26" s="50">
        <v>9</v>
      </c>
      <c r="G26" s="124">
        <v>20</v>
      </c>
      <c r="H26" s="10"/>
      <c r="I26" s="44">
        <f>IF(G26=0,0,$F$7+1-G26)</f>
        <v>33</v>
      </c>
      <c r="J26" s="34">
        <v>25</v>
      </c>
      <c r="K26" s="10"/>
      <c r="L26" s="210">
        <f t="shared" si="2"/>
        <v>28</v>
      </c>
      <c r="M26" s="34">
        <v>18</v>
      </c>
      <c r="N26" s="10"/>
      <c r="O26" s="210">
        <f t="shared" si="3"/>
        <v>35</v>
      </c>
      <c r="P26" s="34">
        <f t="shared" si="9"/>
        <v>96</v>
      </c>
      <c r="Q26" s="44">
        <f t="shared" si="5"/>
        <v>21</v>
      </c>
      <c r="R26" s="20" t="str">
        <f t="shared" si="7"/>
        <v>Constanza Peralta</v>
      </c>
      <c r="S26" s="20" t="str">
        <f t="shared" si="7"/>
        <v>Kronos</v>
      </c>
    </row>
    <row r="27" spans="1:19" ht="21.75" customHeight="1">
      <c r="A27" s="54">
        <f t="shared" si="0"/>
        <v>18</v>
      </c>
      <c r="B27" s="48" t="s">
        <v>148</v>
      </c>
      <c r="C27" s="48" t="s">
        <v>21</v>
      </c>
      <c r="D27" s="48"/>
      <c r="E27" s="43" t="s">
        <v>37</v>
      </c>
      <c r="F27" s="50">
        <v>43</v>
      </c>
      <c r="G27" s="124">
        <v>6</v>
      </c>
      <c r="H27" s="10"/>
      <c r="I27" s="44">
        <f aca="true" t="shared" si="10" ref="I27:I59">IF(G27=0,0,$F$7+1-G27)</f>
        <v>47</v>
      </c>
      <c r="J27" s="34">
        <v>2</v>
      </c>
      <c r="K27" s="10"/>
      <c r="L27" s="210">
        <f t="shared" si="2"/>
        <v>51</v>
      </c>
      <c r="M27" s="34">
        <v>7</v>
      </c>
      <c r="N27" s="10"/>
      <c r="O27" s="210">
        <f t="shared" si="3"/>
        <v>46</v>
      </c>
      <c r="P27" s="197">
        <f t="shared" si="9"/>
        <v>144</v>
      </c>
      <c r="Q27" s="198">
        <f t="shared" si="5"/>
        <v>2</v>
      </c>
      <c r="R27" s="20" t="str">
        <f t="shared" si="7"/>
        <v>Camila Mayanes</v>
      </c>
      <c r="S27" s="20" t="str">
        <f t="shared" si="7"/>
        <v>Universitario</v>
      </c>
    </row>
    <row r="28" spans="1:19" ht="21.75" customHeight="1">
      <c r="A28" s="54">
        <f t="shared" si="0"/>
        <v>19</v>
      </c>
      <c r="B28" s="48" t="s">
        <v>90</v>
      </c>
      <c r="C28" s="48" t="s">
        <v>21</v>
      </c>
      <c r="D28" s="48"/>
      <c r="E28" s="43" t="s">
        <v>37</v>
      </c>
      <c r="F28" s="50">
        <v>47</v>
      </c>
      <c r="G28" s="124"/>
      <c r="H28" s="10"/>
      <c r="I28" s="44">
        <f t="shared" si="10"/>
        <v>0</v>
      </c>
      <c r="J28" s="34"/>
      <c r="K28" s="10"/>
      <c r="L28" s="210">
        <f t="shared" si="2"/>
        <v>0</v>
      </c>
      <c r="M28" s="34"/>
      <c r="N28" s="10"/>
      <c r="O28" s="210">
        <f t="shared" si="3"/>
        <v>0</v>
      </c>
      <c r="P28" s="34">
        <f t="shared" si="4"/>
        <v>0</v>
      </c>
      <c r="Q28" s="44">
        <f t="shared" si="5"/>
        <v>0</v>
      </c>
      <c r="R28" s="20" t="str">
        <f aca="true" t="shared" si="11" ref="R28:S47">B28</f>
        <v>Victoria Bustos</v>
      </c>
      <c r="S28" s="20" t="str">
        <f t="shared" si="11"/>
        <v>Universitario</v>
      </c>
    </row>
    <row r="29" spans="1:19" ht="21.75" customHeight="1">
      <c r="A29" s="54">
        <f t="shared" si="0"/>
        <v>20</v>
      </c>
      <c r="B29" s="48" t="s">
        <v>314</v>
      </c>
      <c r="C29" s="48" t="s">
        <v>104</v>
      </c>
      <c r="D29" s="48"/>
      <c r="E29" s="43" t="s">
        <v>37</v>
      </c>
      <c r="F29" s="50">
        <v>103</v>
      </c>
      <c r="G29" s="124"/>
      <c r="H29" s="10"/>
      <c r="I29" s="44">
        <f t="shared" si="10"/>
        <v>0</v>
      </c>
      <c r="J29" s="34"/>
      <c r="K29" s="10"/>
      <c r="L29" s="210">
        <f t="shared" si="2"/>
        <v>0</v>
      </c>
      <c r="M29" s="34"/>
      <c r="N29" s="10"/>
      <c r="O29" s="210">
        <f t="shared" si="3"/>
        <v>0</v>
      </c>
      <c r="P29" s="34">
        <f t="shared" si="4"/>
        <v>0</v>
      </c>
      <c r="Q29" s="44">
        <f t="shared" si="5"/>
        <v>0</v>
      </c>
      <c r="R29" s="20" t="str">
        <f t="shared" si="11"/>
        <v>Vanessa Aguirre</v>
      </c>
      <c r="S29" s="20" t="str">
        <f t="shared" si="11"/>
        <v>Renegados</v>
      </c>
    </row>
    <row r="30" spans="1:19" ht="21.75" customHeight="1">
      <c r="A30" s="54">
        <f t="shared" si="0"/>
        <v>21</v>
      </c>
      <c r="B30" s="48" t="s">
        <v>156</v>
      </c>
      <c r="C30" s="48" t="s">
        <v>104</v>
      </c>
      <c r="D30" s="48"/>
      <c r="E30" s="43" t="s">
        <v>37</v>
      </c>
      <c r="F30" s="50">
        <v>116</v>
      </c>
      <c r="G30" s="124">
        <v>22</v>
      </c>
      <c r="H30" s="10"/>
      <c r="I30" s="44">
        <f t="shared" si="10"/>
        <v>31</v>
      </c>
      <c r="J30" s="34">
        <v>15</v>
      </c>
      <c r="K30" s="10"/>
      <c r="L30" s="210">
        <f t="shared" si="2"/>
        <v>38</v>
      </c>
      <c r="M30" s="34">
        <v>20</v>
      </c>
      <c r="N30" s="10"/>
      <c r="O30" s="210">
        <f t="shared" si="3"/>
        <v>33</v>
      </c>
      <c r="P30" s="34">
        <f t="shared" si="4"/>
        <v>102</v>
      </c>
      <c r="Q30" s="44">
        <f t="shared" si="5"/>
        <v>15</v>
      </c>
      <c r="R30" s="20" t="str">
        <f t="shared" si="11"/>
        <v>Fernanda Muñoz</v>
      </c>
      <c r="S30" s="20" t="str">
        <f t="shared" si="11"/>
        <v>Renegados</v>
      </c>
    </row>
    <row r="31" spans="1:19" ht="21.75" customHeight="1">
      <c r="A31" s="54">
        <f t="shared" si="0"/>
        <v>22</v>
      </c>
      <c r="B31" s="48" t="s">
        <v>125</v>
      </c>
      <c r="C31" s="48" t="s">
        <v>27</v>
      </c>
      <c r="D31" s="48"/>
      <c r="E31" s="43" t="s">
        <v>37</v>
      </c>
      <c r="F31" s="50">
        <v>121</v>
      </c>
      <c r="G31" s="124"/>
      <c r="H31" s="10"/>
      <c r="I31" s="44">
        <f t="shared" si="10"/>
        <v>0</v>
      </c>
      <c r="J31" s="34"/>
      <c r="K31" s="10"/>
      <c r="L31" s="210">
        <f t="shared" si="2"/>
        <v>0</v>
      </c>
      <c r="M31" s="34">
        <v>32</v>
      </c>
      <c r="N31" s="10"/>
      <c r="O31" s="210">
        <f t="shared" si="3"/>
        <v>21</v>
      </c>
      <c r="P31" s="34">
        <f t="shared" si="4"/>
        <v>21</v>
      </c>
      <c r="Q31" s="44">
        <f t="shared" si="5"/>
        <v>38</v>
      </c>
      <c r="R31" s="20" t="str">
        <f t="shared" si="11"/>
        <v>Javiera Carrasco</v>
      </c>
      <c r="S31" s="20" t="str">
        <f t="shared" si="11"/>
        <v>Escuela Nacional</v>
      </c>
    </row>
    <row r="32" spans="1:19" ht="21.75" customHeight="1">
      <c r="A32" s="54">
        <f t="shared" si="0"/>
        <v>23</v>
      </c>
      <c r="B32" s="48" t="s">
        <v>299</v>
      </c>
      <c r="C32" s="48" t="s">
        <v>27</v>
      </c>
      <c r="D32" s="48"/>
      <c r="E32" s="43" t="s">
        <v>37</v>
      </c>
      <c r="F32" s="50">
        <v>125</v>
      </c>
      <c r="G32" s="124">
        <v>27</v>
      </c>
      <c r="H32" s="10"/>
      <c r="I32" s="44">
        <f t="shared" si="10"/>
        <v>26</v>
      </c>
      <c r="J32" s="34">
        <v>30</v>
      </c>
      <c r="K32" s="10"/>
      <c r="L32" s="210">
        <f t="shared" si="2"/>
        <v>23</v>
      </c>
      <c r="M32" s="34">
        <v>33</v>
      </c>
      <c r="N32" s="10"/>
      <c r="O32" s="210">
        <f t="shared" si="3"/>
        <v>20</v>
      </c>
      <c r="P32" s="34">
        <f t="shared" si="4"/>
        <v>69</v>
      </c>
      <c r="Q32" s="44">
        <f t="shared" si="5"/>
        <v>32</v>
      </c>
      <c r="R32" s="20" t="str">
        <f t="shared" si="11"/>
        <v>Sujei Orellana</v>
      </c>
      <c r="S32" s="20" t="str">
        <f t="shared" si="11"/>
        <v>Escuela Nacional</v>
      </c>
    </row>
    <row r="33" spans="1:19" ht="21.75" customHeight="1">
      <c r="A33" s="54">
        <f t="shared" si="0"/>
        <v>24</v>
      </c>
      <c r="B33" s="48" t="s">
        <v>124</v>
      </c>
      <c r="C33" s="48" t="s">
        <v>27</v>
      </c>
      <c r="D33" s="48"/>
      <c r="E33" s="43" t="s">
        <v>37</v>
      </c>
      <c r="F33" s="50">
        <v>135</v>
      </c>
      <c r="G33" s="124"/>
      <c r="H33" s="10"/>
      <c r="I33" s="44">
        <f t="shared" si="10"/>
        <v>0</v>
      </c>
      <c r="J33" s="34"/>
      <c r="K33" s="10"/>
      <c r="L33" s="210">
        <f t="shared" si="2"/>
        <v>0</v>
      </c>
      <c r="M33" s="34"/>
      <c r="N33" s="10"/>
      <c r="O33" s="210">
        <f aca="true" t="shared" si="12" ref="O33:O60">IF(M33=0,0,$F$7+1-M33)</f>
        <v>0</v>
      </c>
      <c r="P33" s="34">
        <f t="shared" si="4"/>
        <v>0</v>
      </c>
      <c r="Q33" s="44">
        <f t="shared" si="5"/>
        <v>0</v>
      </c>
      <c r="R33" s="20" t="str">
        <f t="shared" si="11"/>
        <v>Catalina Castillo</v>
      </c>
      <c r="S33" s="20" t="str">
        <f t="shared" si="11"/>
        <v>Escuela Nacional</v>
      </c>
    </row>
    <row r="34" spans="1:19" ht="21.75" customHeight="1">
      <c r="A34" s="54">
        <f t="shared" si="0"/>
        <v>25</v>
      </c>
      <c r="B34" s="48" t="s">
        <v>303</v>
      </c>
      <c r="C34" s="48" t="s">
        <v>22</v>
      </c>
      <c r="D34" s="48"/>
      <c r="E34" s="43" t="s">
        <v>37</v>
      </c>
      <c r="F34" s="50">
        <v>143</v>
      </c>
      <c r="G34" s="124">
        <v>30</v>
      </c>
      <c r="H34" s="10"/>
      <c r="I34" s="44">
        <f t="shared" si="10"/>
        <v>23</v>
      </c>
      <c r="J34" s="34">
        <v>27</v>
      </c>
      <c r="K34" s="10"/>
      <c r="L34" s="210">
        <f t="shared" si="2"/>
        <v>26</v>
      </c>
      <c r="M34" s="34">
        <v>31</v>
      </c>
      <c r="N34" s="10"/>
      <c r="O34" s="210">
        <f t="shared" si="12"/>
        <v>22</v>
      </c>
      <c r="P34" s="34">
        <f t="shared" si="4"/>
        <v>71</v>
      </c>
      <c r="Q34" s="44">
        <f t="shared" si="5"/>
        <v>29</v>
      </c>
      <c r="R34" s="20" t="str">
        <f t="shared" si="11"/>
        <v>Danae Gutierrez</v>
      </c>
      <c r="S34" s="20" t="str">
        <f t="shared" si="11"/>
        <v>Diego Portales</v>
      </c>
    </row>
    <row r="35" spans="1:19" ht="21.75" customHeight="1">
      <c r="A35" s="54">
        <f t="shared" si="0"/>
        <v>26</v>
      </c>
      <c r="B35" s="48" t="s">
        <v>137</v>
      </c>
      <c r="C35" s="48" t="s">
        <v>22</v>
      </c>
      <c r="D35" s="48"/>
      <c r="E35" s="43" t="s">
        <v>37</v>
      </c>
      <c r="F35" s="50">
        <v>144</v>
      </c>
      <c r="G35" s="124">
        <v>19</v>
      </c>
      <c r="H35" s="10"/>
      <c r="I35" s="44">
        <f t="shared" si="10"/>
        <v>34</v>
      </c>
      <c r="J35" s="34">
        <v>13</v>
      </c>
      <c r="K35" s="10"/>
      <c r="L35" s="210">
        <f t="shared" si="2"/>
        <v>40</v>
      </c>
      <c r="M35" s="34">
        <v>16</v>
      </c>
      <c r="N35" s="10"/>
      <c r="O35" s="210">
        <f t="shared" si="12"/>
        <v>37</v>
      </c>
      <c r="P35" s="34">
        <f t="shared" si="4"/>
        <v>111</v>
      </c>
      <c r="Q35" s="44">
        <f t="shared" si="5"/>
        <v>12</v>
      </c>
      <c r="R35" s="20" t="str">
        <f t="shared" si="11"/>
        <v>Emily Lobos</v>
      </c>
      <c r="S35" s="20" t="str">
        <f t="shared" si="11"/>
        <v>Diego Portales</v>
      </c>
    </row>
    <row r="36" spans="1:19" ht="21.75" customHeight="1">
      <c r="A36" s="54">
        <f t="shared" si="0"/>
        <v>27</v>
      </c>
      <c r="B36" s="48" t="s">
        <v>356</v>
      </c>
      <c r="C36" s="48" t="s">
        <v>22</v>
      </c>
      <c r="D36" s="48"/>
      <c r="E36" s="43" t="s">
        <v>37</v>
      </c>
      <c r="F36" s="50">
        <v>151</v>
      </c>
      <c r="G36" s="124">
        <v>10</v>
      </c>
      <c r="H36" s="10"/>
      <c r="I36" s="44">
        <f t="shared" si="10"/>
        <v>43</v>
      </c>
      <c r="J36" s="34">
        <v>9</v>
      </c>
      <c r="K36" s="10"/>
      <c r="L36" s="210">
        <f aca="true" t="shared" si="13" ref="L36:L61">IF(J36=0,0,$F$7+1-J36)</f>
        <v>44</v>
      </c>
      <c r="M36" s="34">
        <v>5</v>
      </c>
      <c r="N36" s="10"/>
      <c r="O36" s="210">
        <f t="shared" si="12"/>
        <v>48</v>
      </c>
      <c r="P36" s="34">
        <f t="shared" si="4"/>
        <v>135</v>
      </c>
      <c r="Q36" s="44">
        <f t="shared" si="5"/>
        <v>5</v>
      </c>
      <c r="R36" s="20" t="str">
        <f t="shared" si="11"/>
        <v>Camila Carreño</v>
      </c>
      <c r="S36" s="20" t="str">
        <f t="shared" si="11"/>
        <v>Diego Portales</v>
      </c>
    </row>
    <row r="37" spans="1:19" ht="21.75" customHeight="1">
      <c r="A37" s="54">
        <f t="shared" si="0"/>
        <v>28</v>
      </c>
      <c r="B37" s="48" t="s">
        <v>302</v>
      </c>
      <c r="C37" s="48" t="s">
        <v>22</v>
      </c>
      <c r="D37" s="48"/>
      <c r="E37" s="43" t="s">
        <v>37</v>
      </c>
      <c r="F37" s="50">
        <v>155</v>
      </c>
      <c r="G37" s="124">
        <v>33</v>
      </c>
      <c r="H37" s="10"/>
      <c r="I37" s="44">
        <f t="shared" si="10"/>
        <v>20</v>
      </c>
      <c r="J37" s="34">
        <v>31</v>
      </c>
      <c r="K37" s="10"/>
      <c r="L37" s="210">
        <f t="shared" si="13"/>
        <v>22</v>
      </c>
      <c r="M37" s="34"/>
      <c r="N37" s="10"/>
      <c r="O37" s="210">
        <f t="shared" si="12"/>
        <v>0</v>
      </c>
      <c r="P37" s="34">
        <f t="shared" si="4"/>
        <v>42</v>
      </c>
      <c r="Q37" s="44">
        <f t="shared" si="5"/>
        <v>35</v>
      </c>
      <c r="R37" s="20" t="str">
        <f t="shared" si="11"/>
        <v>Madelyne Alegria</v>
      </c>
      <c r="S37" s="20" t="str">
        <f t="shared" si="11"/>
        <v>Diego Portales</v>
      </c>
    </row>
    <row r="38" spans="1:19" ht="21.75" customHeight="1">
      <c r="A38" s="54">
        <f t="shared" si="0"/>
        <v>29</v>
      </c>
      <c r="B38" s="48" t="s">
        <v>301</v>
      </c>
      <c r="C38" s="48" t="s">
        <v>22</v>
      </c>
      <c r="D38" s="48"/>
      <c r="E38" s="43" t="s">
        <v>37</v>
      </c>
      <c r="F38" s="50">
        <v>157</v>
      </c>
      <c r="G38" s="124"/>
      <c r="H38" s="10"/>
      <c r="I38" s="44">
        <f t="shared" si="10"/>
        <v>0</v>
      </c>
      <c r="J38" s="34"/>
      <c r="K38" s="10"/>
      <c r="L38" s="210">
        <f t="shared" si="13"/>
        <v>0</v>
      </c>
      <c r="M38" s="34"/>
      <c r="N38" s="10"/>
      <c r="O38" s="210">
        <f t="shared" si="12"/>
        <v>0</v>
      </c>
      <c r="P38" s="34">
        <f t="shared" si="4"/>
        <v>0</v>
      </c>
      <c r="Q38" s="44">
        <f t="shared" si="5"/>
        <v>0</v>
      </c>
      <c r="R38" s="20" t="str">
        <f t="shared" si="11"/>
        <v>Maria Jesus Bobadilla</v>
      </c>
      <c r="S38" s="20" t="str">
        <f t="shared" si="11"/>
        <v>Diego Portales</v>
      </c>
    </row>
    <row r="39" spans="1:19" ht="21.75" customHeight="1">
      <c r="A39" s="54">
        <f t="shared" si="0"/>
        <v>30</v>
      </c>
      <c r="B39" s="48" t="s">
        <v>109</v>
      </c>
      <c r="C39" s="48" t="s">
        <v>22</v>
      </c>
      <c r="D39" s="48"/>
      <c r="E39" s="43" t="s">
        <v>37</v>
      </c>
      <c r="F39" s="50">
        <v>159</v>
      </c>
      <c r="G39" s="124">
        <v>17</v>
      </c>
      <c r="H39" s="10"/>
      <c r="I39" s="44">
        <f t="shared" si="10"/>
        <v>36</v>
      </c>
      <c r="J39" s="34">
        <v>22</v>
      </c>
      <c r="K39" s="10"/>
      <c r="L39" s="210">
        <f t="shared" si="13"/>
        <v>31</v>
      </c>
      <c r="M39" s="34">
        <v>19</v>
      </c>
      <c r="N39" s="10"/>
      <c r="O39" s="210">
        <f t="shared" si="12"/>
        <v>34</v>
      </c>
      <c r="P39" s="34">
        <f t="shared" si="4"/>
        <v>101</v>
      </c>
      <c r="Q39" s="44">
        <f t="shared" si="5"/>
        <v>17</v>
      </c>
      <c r="R39" s="20" t="str">
        <f t="shared" si="11"/>
        <v>Maria Paz Meza</v>
      </c>
      <c r="S39" s="20" t="str">
        <f t="shared" si="11"/>
        <v>Diego Portales</v>
      </c>
    </row>
    <row r="40" spans="1:19" ht="21.75" customHeight="1">
      <c r="A40" s="54">
        <f t="shared" si="0"/>
        <v>31</v>
      </c>
      <c r="B40" s="48" t="s">
        <v>80</v>
      </c>
      <c r="C40" s="48" t="s">
        <v>23</v>
      </c>
      <c r="D40" s="48"/>
      <c r="E40" s="43" t="s">
        <v>37</v>
      </c>
      <c r="F40" s="50">
        <v>203</v>
      </c>
      <c r="G40" s="124">
        <v>8</v>
      </c>
      <c r="H40" s="10"/>
      <c r="I40" s="44">
        <f t="shared" si="10"/>
        <v>45</v>
      </c>
      <c r="J40" s="34">
        <v>11</v>
      </c>
      <c r="K40" s="10"/>
      <c r="L40" s="210">
        <f t="shared" si="13"/>
        <v>42</v>
      </c>
      <c r="M40" s="34">
        <v>8</v>
      </c>
      <c r="N40" s="10"/>
      <c r="O40" s="210">
        <f t="shared" si="12"/>
        <v>45</v>
      </c>
      <c r="P40" s="34">
        <f t="shared" si="4"/>
        <v>132</v>
      </c>
      <c r="Q40" s="44">
        <f t="shared" si="5"/>
        <v>7</v>
      </c>
      <c r="R40" s="20" t="str">
        <f t="shared" si="11"/>
        <v>Macarena Vasquez</v>
      </c>
      <c r="S40" s="20" t="str">
        <f t="shared" si="11"/>
        <v>Leones Rojos</v>
      </c>
    </row>
    <row r="41" spans="1:19" ht="21.75" customHeight="1">
      <c r="A41" s="54">
        <f t="shared" si="0"/>
        <v>32</v>
      </c>
      <c r="B41" s="48" t="s">
        <v>312</v>
      </c>
      <c r="C41" s="48" t="s">
        <v>23</v>
      </c>
      <c r="D41" s="48"/>
      <c r="E41" s="43" t="s">
        <v>37</v>
      </c>
      <c r="F41" s="50">
        <v>204</v>
      </c>
      <c r="G41" s="124">
        <v>34</v>
      </c>
      <c r="H41" s="10"/>
      <c r="I41" s="44">
        <f t="shared" si="10"/>
        <v>19</v>
      </c>
      <c r="J41" s="34">
        <v>32</v>
      </c>
      <c r="K41" s="10"/>
      <c r="L41" s="210">
        <f t="shared" si="13"/>
        <v>21</v>
      </c>
      <c r="M41" s="34">
        <v>34</v>
      </c>
      <c r="N41" s="10"/>
      <c r="O41" s="210">
        <f t="shared" si="12"/>
        <v>19</v>
      </c>
      <c r="P41" s="34">
        <f t="shared" si="4"/>
        <v>59</v>
      </c>
      <c r="Q41" s="44">
        <f t="shared" si="5"/>
        <v>34</v>
      </c>
      <c r="R41" s="20" t="str">
        <f t="shared" si="11"/>
        <v>Gloria Carolina  Morales</v>
      </c>
      <c r="S41" s="20" t="str">
        <f t="shared" si="11"/>
        <v>Leones Rojos</v>
      </c>
    </row>
    <row r="42" spans="1:19" ht="21.75" customHeight="1">
      <c r="A42" s="54">
        <f t="shared" si="0"/>
        <v>33</v>
      </c>
      <c r="B42" s="48" t="s">
        <v>168</v>
      </c>
      <c r="C42" s="48" t="s">
        <v>23</v>
      </c>
      <c r="D42" s="48"/>
      <c r="E42" s="43" t="s">
        <v>37</v>
      </c>
      <c r="F42" s="50">
        <v>205</v>
      </c>
      <c r="G42" s="124">
        <v>32</v>
      </c>
      <c r="H42" s="10"/>
      <c r="I42" s="44">
        <f t="shared" si="10"/>
        <v>21</v>
      </c>
      <c r="J42" s="34">
        <v>28</v>
      </c>
      <c r="K42" s="10"/>
      <c r="L42" s="210">
        <f t="shared" si="13"/>
        <v>25</v>
      </c>
      <c r="M42" s="34">
        <v>29</v>
      </c>
      <c r="N42" s="10"/>
      <c r="O42" s="210">
        <f t="shared" si="12"/>
        <v>24</v>
      </c>
      <c r="P42" s="34">
        <f t="shared" si="4"/>
        <v>70</v>
      </c>
      <c r="Q42" s="44">
        <f aca="true" t="shared" si="14" ref="Q42:Q73">IF(P42=0,0,RANK(P42,$P$10:$P$61,0))</f>
        <v>30</v>
      </c>
      <c r="R42" s="20" t="str">
        <f t="shared" si="11"/>
        <v>Elizabeth Morales</v>
      </c>
      <c r="S42" s="20" t="str">
        <f t="shared" si="11"/>
        <v>Leones Rojos</v>
      </c>
    </row>
    <row r="43" spans="1:19" ht="21.75" customHeight="1">
      <c r="A43" s="54">
        <f t="shared" si="0"/>
        <v>34</v>
      </c>
      <c r="B43" s="48" t="s">
        <v>101</v>
      </c>
      <c r="C43" s="48" t="s">
        <v>24</v>
      </c>
      <c r="D43" s="48"/>
      <c r="E43" s="43" t="s">
        <v>37</v>
      </c>
      <c r="F43" s="50">
        <v>251</v>
      </c>
      <c r="G43" s="124">
        <v>9</v>
      </c>
      <c r="H43" s="31"/>
      <c r="I43" s="44">
        <f t="shared" si="10"/>
        <v>44</v>
      </c>
      <c r="J43" s="34">
        <v>4</v>
      </c>
      <c r="K43" s="10"/>
      <c r="L43" s="210">
        <f t="shared" si="13"/>
        <v>49</v>
      </c>
      <c r="M43" s="34">
        <v>11</v>
      </c>
      <c r="N43" s="10"/>
      <c r="O43" s="210">
        <f t="shared" si="12"/>
        <v>42</v>
      </c>
      <c r="P43" s="34">
        <f t="shared" si="4"/>
        <v>135</v>
      </c>
      <c r="Q43" s="44">
        <f t="shared" si="14"/>
        <v>5</v>
      </c>
      <c r="R43" s="20" t="str">
        <f t="shared" si="11"/>
        <v>Andrea Castillo</v>
      </c>
      <c r="S43" s="20" t="str">
        <f t="shared" si="11"/>
        <v>Colo Colo</v>
      </c>
    </row>
    <row r="44" spans="1:19" ht="21.75" customHeight="1">
      <c r="A44" s="54">
        <f t="shared" si="0"/>
        <v>35</v>
      </c>
      <c r="B44" s="48" t="s">
        <v>76</v>
      </c>
      <c r="C44" s="48" t="s">
        <v>24</v>
      </c>
      <c r="D44" s="48"/>
      <c r="E44" s="43" t="s">
        <v>37</v>
      </c>
      <c r="F44" s="50">
        <v>257</v>
      </c>
      <c r="G44" s="124">
        <v>13</v>
      </c>
      <c r="H44" s="31"/>
      <c r="I44" s="44">
        <f t="shared" si="10"/>
        <v>40</v>
      </c>
      <c r="J44" s="34">
        <v>12</v>
      </c>
      <c r="K44" s="10"/>
      <c r="L44" s="210">
        <f t="shared" si="13"/>
        <v>41</v>
      </c>
      <c r="M44" s="34">
        <v>13</v>
      </c>
      <c r="N44" s="10"/>
      <c r="O44" s="210">
        <f t="shared" si="12"/>
        <v>40</v>
      </c>
      <c r="P44" s="34">
        <f t="shared" si="4"/>
        <v>121</v>
      </c>
      <c r="Q44" s="44">
        <f t="shared" si="14"/>
        <v>9</v>
      </c>
      <c r="R44" s="20" t="str">
        <f t="shared" si="11"/>
        <v>Belen Urrutia</v>
      </c>
      <c r="S44" s="20" t="str">
        <f t="shared" si="11"/>
        <v>Colo Colo</v>
      </c>
    </row>
    <row r="45" spans="1:19" ht="21.75" customHeight="1">
      <c r="A45" s="54">
        <f t="shared" si="0"/>
        <v>36</v>
      </c>
      <c r="B45" s="48" t="s">
        <v>129</v>
      </c>
      <c r="C45" s="48" t="s">
        <v>117</v>
      </c>
      <c r="D45" s="48"/>
      <c r="E45" s="43" t="s">
        <v>37</v>
      </c>
      <c r="F45" s="50">
        <v>264</v>
      </c>
      <c r="G45" s="124">
        <v>15</v>
      </c>
      <c r="H45" s="10"/>
      <c r="I45" s="44">
        <f t="shared" si="10"/>
        <v>38</v>
      </c>
      <c r="J45" s="34">
        <v>18</v>
      </c>
      <c r="K45" s="10"/>
      <c r="L45" s="210">
        <f t="shared" si="13"/>
        <v>35</v>
      </c>
      <c r="M45" s="34">
        <v>26</v>
      </c>
      <c r="N45" s="10"/>
      <c r="O45" s="210">
        <f t="shared" si="12"/>
        <v>27</v>
      </c>
      <c r="P45" s="34">
        <f t="shared" si="4"/>
        <v>100</v>
      </c>
      <c r="Q45" s="44">
        <f t="shared" si="14"/>
        <v>18</v>
      </c>
      <c r="R45" s="20" t="str">
        <f t="shared" si="11"/>
        <v>Aranxa Aqueveque</v>
      </c>
      <c r="S45" s="20" t="str">
        <f t="shared" si="11"/>
        <v>Boosted</v>
      </c>
    </row>
    <row r="46" spans="1:19" ht="21.75" customHeight="1">
      <c r="A46" s="54">
        <f t="shared" si="0"/>
        <v>37</v>
      </c>
      <c r="B46" s="48" t="s">
        <v>161</v>
      </c>
      <c r="C46" s="48" t="s">
        <v>117</v>
      </c>
      <c r="D46" s="48"/>
      <c r="E46" s="43" t="s">
        <v>37</v>
      </c>
      <c r="F46" s="50">
        <v>267</v>
      </c>
      <c r="G46" s="124">
        <v>28</v>
      </c>
      <c r="H46" s="10"/>
      <c r="I46" s="44">
        <f t="shared" si="10"/>
        <v>25</v>
      </c>
      <c r="J46" s="34">
        <v>23</v>
      </c>
      <c r="K46" s="10"/>
      <c r="L46" s="210">
        <f t="shared" si="13"/>
        <v>30</v>
      </c>
      <c r="M46" s="34">
        <v>28</v>
      </c>
      <c r="N46" s="10"/>
      <c r="O46" s="210">
        <f t="shared" si="12"/>
        <v>25</v>
      </c>
      <c r="P46" s="34">
        <f t="shared" si="4"/>
        <v>80</v>
      </c>
      <c r="Q46" s="44">
        <f t="shared" si="14"/>
        <v>25</v>
      </c>
      <c r="R46" s="20" t="str">
        <f t="shared" si="11"/>
        <v>Francisca Henriquez</v>
      </c>
      <c r="S46" s="20" t="str">
        <f t="shared" si="11"/>
        <v>Boosted</v>
      </c>
    </row>
    <row r="47" spans="1:19" ht="21.75" customHeight="1">
      <c r="A47" s="54">
        <f t="shared" si="0"/>
        <v>38</v>
      </c>
      <c r="B47" s="48" t="s">
        <v>354</v>
      </c>
      <c r="C47" s="48" t="s">
        <v>26</v>
      </c>
      <c r="D47" s="48"/>
      <c r="E47" s="43" t="s">
        <v>37</v>
      </c>
      <c r="F47" s="50">
        <v>365</v>
      </c>
      <c r="G47" s="124"/>
      <c r="H47" s="10"/>
      <c r="I47" s="44">
        <f t="shared" si="10"/>
        <v>0</v>
      </c>
      <c r="J47" s="34">
        <v>29</v>
      </c>
      <c r="K47" s="10"/>
      <c r="L47" s="210">
        <f t="shared" si="13"/>
        <v>24</v>
      </c>
      <c r="M47" s="34">
        <v>35</v>
      </c>
      <c r="N47" s="10"/>
      <c r="O47" s="210">
        <f t="shared" si="12"/>
        <v>18</v>
      </c>
      <c r="P47" s="34">
        <f t="shared" si="4"/>
        <v>42</v>
      </c>
      <c r="Q47" s="44">
        <f t="shared" si="14"/>
        <v>35</v>
      </c>
      <c r="R47" s="20" t="str">
        <f t="shared" si="11"/>
        <v>Lorenza Riveros</v>
      </c>
      <c r="S47" s="20" t="str">
        <f t="shared" si="11"/>
        <v>Huechuraba</v>
      </c>
    </row>
    <row r="48" spans="1:19" ht="21.75" customHeight="1">
      <c r="A48" s="54">
        <f t="shared" si="0"/>
        <v>39</v>
      </c>
      <c r="B48" s="48" t="s">
        <v>134</v>
      </c>
      <c r="C48" s="48" t="s">
        <v>51</v>
      </c>
      <c r="D48" s="48"/>
      <c r="E48" s="43" t="s">
        <v>37</v>
      </c>
      <c r="F48" s="50">
        <v>570</v>
      </c>
      <c r="G48" s="34">
        <v>24</v>
      </c>
      <c r="H48" s="9"/>
      <c r="I48" s="38">
        <f>IF(G48=0,0,'TC DAMAS VEL.'!$F$7+1-G48)</f>
        <v>22</v>
      </c>
      <c r="J48" s="8">
        <v>26</v>
      </c>
      <c r="K48" s="10"/>
      <c r="L48" s="39">
        <f>IF(J48=0,0,'TC DAMAS VEL.'!$F$7+1-J48)</f>
        <v>20</v>
      </c>
      <c r="M48" s="34">
        <v>21</v>
      </c>
      <c r="N48" s="10"/>
      <c r="O48" s="38">
        <f>IF(M48=0,0,'TC DAMAS VEL.'!$F$7+1-M48)</f>
        <v>25</v>
      </c>
      <c r="P48" s="19">
        <f>I48+O48+L48</f>
        <v>67</v>
      </c>
      <c r="Q48" s="44">
        <f t="shared" si="14"/>
        <v>33</v>
      </c>
      <c r="R48" s="20" t="str">
        <f>B48</f>
        <v>Paloma Flores</v>
      </c>
      <c r="S48" s="20" t="str">
        <f>C48</f>
        <v>Black Bull</v>
      </c>
    </row>
    <row r="49" spans="1:19" ht="21.75" customHeight="1">
      <c r="A49" s="54">
        <f t="shared" si="0"/>
        <v>40</v>
      </c>
      <c r="B49" s="48" t="s">
        <v>317</v>
      </c>
      <c r="C49" s="48" t="s">
        <v>160</v>
      </c>
      <c r="D49" s="48"/>
      <c r="E49" s="43" t="s">
        <v>37</v>
      </c>
      <c r="F49" s="50">
        <v>605</v>
      </c>
      <c r="G49" s="124"/>
      <c r="H49" s="10"/>
      <c r="I49" s="44">
        <f t="shared" si="10"/>
        <v>0</v>
      </c>
      <c r="J49" s="34"/>
      <c r="K49" s="10"/>
      <c r="L49" s="210">
        <f t="shared" si="13"/>
        <v>0</v>
      </c>
      <c r="M49" s="34"/>
      <c r="N49" s="10"/>
      <c r="O49" s="210">
        <f t="shared" si="12"/>
        <v>0</v>
      </c>
      <c r="P49" s="34">
        <f t="shared" si="4"/>
        <v>0</v>
      </c>
      <c r="Q49" s="44">
        <f t="shared" si="14"/>
        <v>0</v>
      </c>
      <c r="R49" s="20" t="str">
        <f aca="true" t="shared" si="15" ref="R49:S61">B49</f>
        <v>Alexandra Pozo</v>
      </c>
      <c r="S49" s="20" t="str">
        <f t="shared" si="15"/>
        <v>Tupahue</v>
      </c>
    </row>
    <row r="50" spans="1:19" ht="21.75" customHeight="1">
      <c r="A50" s="54">
        <f t="shared" si="0"/>
        <v>41</v>
      </c>
      <c r="B50" s="48" t="s">
        <v>169</v>
      </c>
      <c r="C50" s="48" t="s">
        <v>163</v>
      </c>
      <c r="D50" s="48"/>
      <c r="E50" s="43" t="s">
        <v>37</v>
      </c>
      <c r="F50" s="50">
        <v>702</v>
      </c>
      <c r="G50" s="124">
        <v>31</v>
      </c>
      <c r="H50" s="10"/>
      <c r="I50" s="44">
        <f t="shared" si="10"/>
        <v>22</v>
      </c>
      <c r="J50" s="34">
        <v>21</v>
      </c>
      <c r="K50" s="10"/>
      <c r="L50" s="210">
        <f t="shared" si="13"/>
        <v>32</v>
      </c>
      <c r="M50" s="34">
        <v>30</v>
      </c>
      <c r="N50" s="10"/>
      <c r="O50" s="210">
        <f t="shared" si="12"/>
        <v>23</v>
      </c>
      <c r="P50" s="34">
        <f t="shared" si="4"/>
        <v>77</v>
      </c>
      <c r="Q50" s="44">
        <f t="shared" si="14"/>
        <v>27</v>
      </c>
      <c r="R50" s="20" t="str">
        <f t="shared" si="15"/>
        <v>Francisca Jimenez</v>
      </c>
      <c r="S50" s="20" t="str">
        <f t="shared" si="15"/>
        <v>Hualpen</v>
      </c>
    </row>
    <row r="51" spans="1:19" ht="21.75" customHeight="1">
      <c r="A51" s="54">
        <f t="shared" si="0"/>
        <v>42</v>
      </c>
      <c r="B51" s="48" t="s">
        <v>310</v>
      </c>
      <c r="C51" s="48" t="s">
        <v>163</v>
      </c>
      <c r="D51" s="48"/>
      <c r="E51" s="43" t="s">
        <v>37</v>
      </c>
      <c r="F51" s="50">
        <v>719</v>
      </c>
      <c r="G51" s="124"/>
      <c r="H51" s="10"/>
      <c r="I51" s="44">
        <f t="shared" si="10"/>
        <v>0</v>
      </c>
      <c r="J51" s="130"/>
      <c r="K51" s="27"/>
      <c r="L51" s="210">
        <f t="shared" si="13"/>
        <v>0</v>
      </c>
      <c r="M51" s="130"/>
      <c r="N51" s="27"/>
      <c r="O51" s="210">
        <f t="shared" si="12"/>
        <v>0</v>
      </c>
      <c r="P51" s="34">
        <f t="shared" si="4"/>
        <v>0</v>
      </c>
      <c r="Q51" s="44">
        <f t="shared" si="14"/>
        <v>0</v>
      </c>
      <c r="R51" s="20" t="str">
        <f t="shared" si="15"/>
        <v>Valentina Flores</v>
      </c>
      <c r="S51" s="20" t="str">
        <f t="shared" si="15"/>
        <v>Hualpen</v>
      </c>
    </row>
    <row r="52" spans="1:19" ht="21.75" customHeight="1">
      <c r="A52" s="54">
        <f t="shared" si="0"/>
        <v>43</v>
      </c>
      <c r="B52" s="48" t="s">
        <v>158</v>
      </c>
      <c r="C52" s="48" t="s">
        <v>97</v>
      </c>
      <c r="D52" s="48"/>
      <c r="E52" s="43" t="s">
        <v>37</v>
      </c>
      <c r="F52" s="50">
        <v>773</v>
      </c>
      <c r="G52" s="124"/>
      <c r="H52" s="10"/>
      <c r="I52" s="44">
        <f t="shared" si="10"/>
        <v>0</v>
      </c>
      <c r="J52" s="130"/>
      <c r="K52" s="27"/>
      <c r="L52" s="210">
        <f t="shared" si="13"/>
        <v>0</v>
      </c>
      <c r="M52" s="130"/>
      <c r="N52" s="27"/>
      <c r="O52" s="210">
        <f t="shared" si="12"/>
        <v>0</v>
      </c>
      <c r="P52" s="34">
        <f t="shared" si="4"/>
        <v>0</v>
      </c>
      <c r="Q52" s="44">
        <f t="shared" si="14"/>
        <v>0</v>
      </c>
      <c r="R52" s="20" t="str">
        <f t="shared" si="15"/>
        <v>Amanda Farias</v>
      </c>
      <c r="S52" s="20" t="str">
        <f t="shared" si="15"/>
        <v>Crescente Errazuriz</v>
      </c>
    </row>
    <row r="53" spans="1:19" ht="21.75" customHeight="1">
      <c r="A53" s="54">
        <f t="shared" si="0"/>
        <v>44</v>
      </c>
      <c r="B53" s="48" t="s">
        <v>351</v>
      </c>
      <c r="C53" s="48" t="s">
        <v>207</v>
      </c>
      <c r="D53" s="48"/>
      <c r="E53" s="43" t="s">
        <v>37</v>
      </c>
      <c r="F53" s="50">
        <v>821</v>
      </c>
      <c r="G53" s="139">
        <v>25</v>
      </c>
      <c r="H53" s="27"/>
      <c r="I53" s="44">
        <f t="shared" si="10"/>
        <v>28</v>
      </c>
      <c r="J53" s="130">
        <v>10</v>
      </c>
      <c r="K53" s="27"/>
      <c r="L53" s="210">
        <f t="shared" si="13"/>
        <v>43</v>
      </c>
      <c r="M53" s="130">
        <v>25</v>
      </c>
      <c r="N53" s="27"/>
      <c r="O53" s="210">
        <f t="shared" si="12"/>
        <v>28</v>
      </c>
      <c r="P53" s="34">
        <f aca="true" t="shared" si="16" ref="P53:P61">I53+O53+L53</f>
        <v>99</v>
      </c>
      <c r="Q53" s="44">
        <f t="shared" si="14"/>
        <v>20</v>
      </c>
      <c r="R53" s="20" t="str">
        <f t="shared" si="15"/>
        <v>Valentina Fuentes</v>
      </c>
      <c r="S53" s="20" t="str">
        <f t="shared" si="15"/>
        <v>RPA</v>
      </c>
    </row>
    <row r="54" spans="1:19" ht="21.75" customHeight="1">
      <c r="A54" s="54">
        <f t="shared" si="0"/>
        <v>45</v>
      </c>
      <c r="B54" s="48" t="s">
        <v>72</v>
      </c>
      <c r="C54" s="48" t="s">
        <v>207</v>
      </c>
      <c r="D54" s="48"/>
      <c r="E54" s="43" t="s">
        <v>37</v>
      </c>
      <c r="F54" s="50">
        <v>827</v>
      </c>
      <c r="G54" s="124"/>
      <c r="H54" s="10"/>
      <c r="I54" s="44">
        <f t="shared" si="10"/>
        <v>0</v>
      </c>
      <c r="J54" s="130"/>
      <c r="K54" s="27"/>
      <c r="L54" s="210">
        <f t="shared" si="13"/>
        <v>0</v>
      </c>
      <c r="M54" s="130"/>
      <c r="N54" s="27"/>
      <c r="O54" s="210">
        <f t="shared" si="12"/>
        <v>0</v>
      </c>
      <c r="P54" s="34">
        <f t="shared" si="16"/>
        <v>0</v>
      </c>
      <c r="Q54" s="44">
        <f t="shared" si="14"/>
        <v>0</v>
      </c>
      <c r="R54" s="20" t="str">
        <f t="shared" si="15"/>
        <v>Ashly Marin</v>
      </c>
      <c r="S54" s="20" t="str">
        <f t="shared" si="15"/>
        <v>RPA</v>
      </c>
    </row>
    <row r="55" spans="1:19" ht="21.75" customHeight="1">
      <c r="A55" s="54">
        <f t="shared" si="0"/>
        <v>46</v>
      </c>
      <c r="B55" s="48" t="s">
        <v>296</v>
      </c>
      <c r="C55" s="48" t="s">
        <v>207</v>
      </c>
      <c r="D55" s="48"/>
      <c r="E55" s="43" t="s">
        <v>37</v>
      </c>
      <c r="F55" s="50">
        <v>832</v>
      </c>
      <c r="G55" s="124">
        <v>29</v>
      </c>
      <c r="H55" s="10"/>
      <c r="I55" s="44">
        <f t="shared" si="10"/>
        <v>24</v>
      </c>
      <c r="J55" s="130">
        <v>24</v>
      </c>
      <c r="K55" s="27"/>
      <c r="L55" s="210">
        <f t="shared" si="13"/>
        <v>29</v>
      </c>
      <c r="M55" s="130">
        <v>27</v>
      </c>
      <c r="N55" s="27"/>
      <c r="O55" s="210">
        <f t="shared" si="12"/>
        <v>26</v>
      </c>
      <c r="P55" s="34">
        <f t="shared" si="16"/>
        <v>79</v>
      </c>
      <c r="Q55" s="44">
        <f t="shared" si="14"/>
        <v>26</v>
      </c>
      <c r="R55" s="20" t="str">
        <f t="shared" si="15"/>
        <v>Maira Lopez</v>
      </c>
      <c r="S55" s="20" t="str">
        <f t="shared" si="15"/>
        <v>RPA</v>
      </c>
    </row>
    <row r="56" spans="1:19" ht="21.75" customHeight="1">
      <c r="A56" s="54">
        <f t="shared" si="0"/>
        <v>47</v>
      </c>
      <c r="B56" s="48" t="s">
        <v>105</v>
      </c>
      <c r="C56" s="48" t="s">
        <v>207</v>
      </c>
      <c r="D56" s="48"/>
      <c r="E56" s="43" t="s">
        <v>37</v>
      </c>
      <c r="F56" s="50">
        <v>834</v>
      </c>
      <c r="G56" s="124">
        <v>7</v>
      </c>
      <c r="H56" s="10"/>
      <c r="I56" s="44">
        <f t="shared" si="10"/>
        <v>46</v>
      </c>
      <c r="J56" s="130">
        <v>5</v>
      </c>
      <c r="K56" s="27"/>
      <c r="L56" s="210">
        <f t="shared" si="13"/>
        <v>48</v>
      </c>
      <c r="M56" s="130">
        <v>10</v>
      </c>
      <c r="N56" s="27"/>
      <c r="O56" s="210">
        <f t="shared" si="12"/>
        <v>43</v>
      </c>
      <c r="P56" s="197">
        <f t="shared" si="16"/>
        <v>137</v>
      </c>
      <c r="Q56" s="198">
        <f t="shared" si="14"/>
        <v>3</v>
      </c>
      <c r="R56" s="20" t="str">
        <f t="shared" si="15"/>
        <v>Katherine Alvarado</v>
      </c>
      <c r="S56" s="20" t="str">
        <f t="shared" si="15"/>
        <v>RPA</v>
      </c>
    </row>
    <row r="57" spans="1:19" ht="21.75" customHeight="1">
      <c r="A57" s="54">
        <f t="shared" si="0"/>
        <v>48</v>
      </c>
      <c r="B57" s="48" t="s">
        <v>353</v>
      </c>
      <c r="C57" s="48" t="s">
        <v>207</v>
      </c>
      <c r="D57" s="48"/>
      <c r="E57" s="43" t="s">
        <v>37</v>
      </c>
      <c r="F57" s="50">
        <v>835</v>
      </c>
      <c r="G57" s="124">
        <v>14</v>
      </c>
      <c r="H57" s="10"/>
      <c r="I57" s="44">
        <f t="shared" si="10"/>
        <v>39</v>
      </c>
      <c r="J57" s="130">
        <v>17</v>
      </c>
      <c r="K57" s="27"/>
      <c r="L57" s="210">
        <f t="shared" si="13"/>
        <v>36</v>
      </c>
      <c r="M57" s="130">
        <v>14</v>
      </c>
      <c r="N57" s="27"/>
      <c r="O57" s="210">
        <f t="shared" si="12"/>
        <v>39</v>
      </c>
      <c r="P57" s="34">
        <f t="shared" si="16"/>
        <v>114</v>
      </c>
      <c r="Q57" s="44">
        <f t="shared" si="14"/>
        <v>10</v>
      </c>
      <c r="R57" s="20" t="str">
        <f t="shared" si="15"/>
        <v>Fernanda Mela</v>
      </c>
      <c r="S57" s="20" t="str">
        <f t="shared" si="15"/>
        <v>RPA</v>
      </c>
    </row>
    <row r="58" spans="1:19" ht="21.75" customHeight="1">
      <c r="A58" s="54">
        <f t="shared" si="0"/>
        <v>49</v>
      </c>
      <c r="B58" s="48" t="s">
        <v>114</v>
      </c>
      <c r="C58" s="48" t="s">
        <v>113</v>
      </c>
      <c r="D58" s="48"/>
      <c r="E58" s="43" t="s">
        <v>37</v>
      </c>
      <c r="F58" s="50">
        <v>930</v>
      </c>
      <c r="G58" s="139">
        <v>35</v>
      </c>
      <c r="H58" s="27"/>
      <c r="I58" s="44">
        <f t="shared" si="10"/>
        <v>18</v>
      </c>
      <c r="J58" s="130"/>
      <c r="K58" s="27"/>
      <c r="L58" s="211">
        <f t="shared" si="13"/>
        <v>0</v>
      </c>
      <c r="M58" s="130">
        <v>36</v>
      </c>
      <c r="N58" s="27"/>
      <c r="O58" s="210">
        <f t="shared" si="12"/>
        <v>17</v>
      </c>
      <c r="P58" s="34">
        <f t="shared" si="16"/>
        <v>35</v>
      </c>
      <c r="Q58" s="44">
        <f t="shared" si="14"/>
        <v>37</v>
      </c>
      <c r="R58" s="20" t="str">
        <f t="shared" si="15"/>
        <v>Kiara Osses</v>
      </c>
      <c r="S58" s="20" t="str">
        <f t="shared" si="15"/>
        <v>Curico Maria Salinas</v>
      </c>
    </row>
    <row r="59" spans="1:19" ht="21.75" customHeight="1">
      <c r="A59" s="54">
        <f t="shared" si="0"/>
        <v>50</v>
      </c>
      <c r="B59" s="48" t="s">
        <v>182</v>
      </c>
      <c r="C59" s="48" t="s">
        <v>113</v>
      </c>
      <c r="D59" s="48"/>
      <c r="E59" s="43" t="s">
        <v>37</v>
      </c>
      <c r="F59" s="50">
        <v>932</v>
      </c>
      <c r="G59" s="139"/>
      <c r="H59" s="27"/>
      <c r="I59" s="44">
        <f t="shared" si="10"/>
        <v>0</v>
      </c>
      <c r="J59" s="130"/>
      <c r="K59" s="27"/>
      <c r="L59" s="211">
        <f t="shared" si="13"/>
        <v>0</v>
      </c>
      <c r="M59" s="130"/>
      <c r="N59" s="27"/>
      <c r="O59" s="210">
        <f t="shared" si="12"/>
        <v>0</v>
      </c>
      <c r="P59" s="34">
        <f t="shared" si="16"/>
        <v>0</v>
      </c>
      <c r="Q59" s="44">
        <f t="shared" si="14"/>
        <v>0</v>
      </c>
      <c r="R59" s="20" t="str">
        <f t="shared" si="15"/>
        <v>Rocio Villagra</v>
      </c>
      <c r="S59" s="20" t="str">
        <f t="shared" si="15"/>
        <v>Curico Maria Salinas</v>
      </c>
    </row>
    <row r="60" spans="1:19" ht="21.75" customHeight="1">
      <c r="A60" s="54">
        <f t="shared" si="0"/>
        <v>51</v>
      </c>
      <c r="B60" s="48" t="s">
        <v>308</v>
      </c>
      <c r="C60" s="48" t="s">
        <v>85</v>
      </c>
      <c r="D60" s="48"/>
      <c r="E60" s="43" t="s">
        <v>37</v>
      </c>
      <c r="F60" s="50">
        <v>984</v>
      </c>
      <c r="G60" s="139"/>
      <c r="H60" s="27"/>
      <c r="I60" s="44">
        <f>IF(G60=0,0,$F$7+1-G60)</f>
        <v>0</v>
      </c>
      <c r="J60" s="130"/>
      <c r="K60" s="27"/>
      <c r="L60" s="211">
        <f t="shared" si="13"/>
        <v>0</v>
      </c>
      <c r="M60" s="130"/>
      <c r="N60" s="27"/>
      <c r="O60" s="210">
        <f t="shared" si="12"/>
        <v>0</v>
      </c>
      <c r="P60" s="34">
        <f t="shared" si="16"/>
        <v>0</v>
      </c>
      <c r="Q60" s="44">
        <f t="shared" si="14"/>
        <v>0</v>
      </c>
      <c r="R60" s="20" t="str">
        <f t="shared" si="15"/>
        <v>Pamela Santis</v>
      </c>
      <c r="S60" s="20" t="str">
        <f t="shared" si="15"/>
        <v>Pintana s/ruedas</v>
      </c>
    </row>
    <row r="61" spans="1:19" ht="21.75" customHeight="1">
      <c r="A61" s="54">
        <f t="shared" si="0"/>
        <v>52</v>
      </c>
      <c r="B61" s="48" t="s">
        <v>106</v>
      </c>
      <c r="C61" s="48" t="s">
        <v>85</v>
      </c>
      <c r="D61" s="48"/>
      <c r="E61" s="43" t="s">
        <v>37</v>
      </c>
      <c r="F61" s="50">
        <v>987</v>
      </c>
      <c r="G61" s="139"/>
      <c r="H61" s="27"/>
      <c r="I61" s="44">
        <f>IF(G61=0,0,$F$7+1-G61)</f>
        <v>0</v>
      </c>
      <c r="J61" s="130"/>
      <c r="K61" s="27"/>
      <c r="L61" s="211">
        <f t="shared" si="13"/>
        <v>0</v>
      </c>
      <c r="M61" s="130"/>
      <c r="N61" s="27"/>
      <c r="O61" s="210">
        <f>IF(M61=0,0,$F$7+1-M61)</f>
        <v>0</v>
      </c>
      <c r="P61" s="34">
        <f t="shared" si="16"/>
        <v>0</v>
      </c>
      <c r="Q61" s="44">
        <f t="shared" si="14"/>
        <v>0</v>
      </c>
      <c r="R61" s="20" t="str">
        <f t="shared" si="15"/>
        <v>Stefany Santis</v>
      </c>
      <c r="S61" s="20" t="str">
        <f t="shared" si="15"/>
        <v>Pintana s/ruedas</v>
      </c>
    </row>
  </sheetData>
  <sheetProtection/>
  <mergeCells count="8">
    <mergeCell ref="A2:Q2"/>
    <mergeCell ref="A3:Q3"/>
    <mergeCell ref="H7:I7"/>
    <mergeCell ref="K7:L7"/>
    <mergeCell ref="N7:O7"/>
    <mergeCell ref="G8:I8"/>
    <mergeCell ref="J8:L8"/>
    <mergeCell ref="M8:O8"/>
  </mergeCells>
  <printOptions/>
  <pageMargins left="0.11811023622047245" right="0.11811023622047245" top="0.35433070866141736" bottom="0.7480314960629921" header="0.31496062992125984" footer="0.31496062992125984"/>
  <pageSetup fitToHeight="1" fitToWidth="1" horizontalDpi="600" verticalDpi="600" orientation="landscape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49"/>
  <sheetViews>
    <sheetView zoomScalePageLayoutView="0" workbookViewId="0" topLeftCell="A21">
      <selection activeCell="H15" sqref="H15"/>
    </sheetView>
  </sheetViews>
  <sheetFormatPr defaultColWidth="9.140625" defaultRowHeight="12.75"/>
  <cols>
    <col min="1" max="1" width="3.28125" style="20" customWidth="1"/>
    <col min="2" max="2" width="23.140625" style="20" customWidth="1"/>
    <col min="3" max="3" width="20.7109375" style="20" bestFit="1" customWidth="1"/>
    <col min="4" max="4" width="21.57421875" style="20" hidden="1" customWidth="1"/>
    <col min="5" max="5" width="4.00390625" style="20" bestFit="1" customWidth="1"/>
    <col min="6" max="6" width="8.57421875" style="20" customWidth="1"/>
    <col min="7" max="7" width="9.140625" style="20" customWidth="1"/>
    <col min="8" max="8" width="11.00390625" style="20" customWidth="1"/>
    <col min="9" max="10" width="9.140625" style="20" customWidth="1"/>
    <col min="11" max="11" width="10.8515625" style="20" customWidth="1"/>
    <col min="12" max="13" width="9.140625" style="20" customWidth="1"/>
    <col min="14" max="14" width="10.8515625" style="20" customWidth="1"/>
    <col min="15" max="15" width="9.140625" style="20" customWidth="1"/>
    <col min="16" max="16" width="8.7109375" style="20" bestFit="1" customWidth="1"/>
    <col min="17" max="17" width="7.421875" style="20" bestFit="1" customWidth="1"/>
    <col min="18" max="19" width="9.140625" style="20" hidden="1" customWidth="1"/>
    <col min="20" max="20" width="0" style="20" hidden="1" customWidth="1"/>
    <col min="21" max="16384" width="9.140625" style="20" customWidth="1"/>
  </cols>
  <sheetData>
    <row r="1" ht="3.75" customHeight="1"/>
    <row r="2" spans="1:17" ht="20.25">
      <c r="A2" s="214" t="str">
        <f>'TC DAMAS VEL.'!A2:Q2</f>
        <v>PLANILLAS RANKING ALTA COMPETENCIA 2018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</row>
    <row r="3" spans="1:17" ht="20.25">
      <c r="A3" s="214" t="str">
        <f>'TC DAMAS VEL.'!A3:Q3</f>
        <v>5º FECHA RANKING  -  08 y 09 DE SEPTIEMBRE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</row>
    <row r="4" ht="1.5" customHeight="1"/>
    <row r="5" ht="15">
      <c r="A5" s="67" t="s">
        <v>319</v>
      </c>
    </row>
    <row r="6" ht="15.75" thickBot="1">
      <c r="A6" s="67"/>
    </row>
    <row r="7" spans="3:15" ht="13.5" thickBot="1">
      <c r="C7" s="68" t="s">
        <v>8</v>
      </c>
      <c r="D7" s="69"/>
      <c r="E7" s="69"/>
      <c r="F7" s="129">
        <v>40</v>
      </c>
      <c r="G7" s="68" t="s">
        <v>12</v>
      </c>
      <c r="H7" s="215"/>
      <c r="I7" s="216"/>
      <c r="J7" s="68" t="s">
        <v>12</v>
      </c>
      <c r="K7" s="215"/>
      <c r="L7" s="216"/>
      <c r="M7" s="68" t="s">
        <v>12</v>
      </c>
      <c r="N7" s="215"/>
      <c r="O7" s="216"/>
    </row>
    <row r="8" spans="7:17" ht="30" customHeight="1" thickBot="1">
      <c r="G8" s="223" t="s">
        <v>376</v>
      </c>
      <c r="H8" s="224"/>
      <c r="I8" s="225"/>
      <c r="J8" s="223" t="s">
        <v>366</v>
      </c>
      <c r="K8" s="224"/>
      <c r="L8" s="225"/>
      <c r="M8" s="223" t="s">
        <v>377</v>
      </c>
      <c r="N8" s="224"/>
      <c r="O8" s="225"/>
      <c r="P8" s="25"/>
      <c r="Q8" s="25"/>
    </row>
    <row r="9" spans="1:21" s="64" customFormat="1" ht="13.5" thickBot="1">
      <c r="A9" s="113"/>
      <c r="B9" s="72" t="s">
        <v>0</v>
      </c>
      <c r="C9" s="73" t="s">
        <v>19</v>
      </c>
      <c r="D9" s="74"/>
      <c r="E9" s="74"/>
      <c r="F9" s="74" t="s">
        <v>1</v>
      </c>
      <c r="G9" s="72" t="s">
        <v>2</v>
      </c>
      <c r="H9" s="73" t="s">
        <v>3</v>
      </c>
      <c r="I9" s="75" t="s">
        <v>4</v>
      </c>
      <c r="J9" s="72" t="s">
        <v>2</v>
      </c>
      <c r="K9" s="73" t="s">
        <v>3</v>
      </c>
      <c r="L9" s="75" t="s">
        <v>4</v>
      </c>
      <c r="M9" s="72" t="s">
        <v>2</v>
      </c>
      <c r="N9" s="73" t="s">
        <v>3</v>
      </c>
      <c r="O9" s="75" t="s">
        <v>4</v>
      </c>
      <c r="P9" s="112" t="s">
        <v>7</v>
      </c>
      <c r="Q9" s="75" t="s">
        <v>2</v>
      </c>
      <c r="U9" s="20"/>
    </row>
    <row r="10" spans="1:19" ht="21.75" customHeight="1">
      <c r="A10" s="53">
        <f aca="true" t="shared" si="0" ref="A10:A49">IF(B10&gt;0,A9+1,"")</f>
        <v>1</v>
      </c>
      <c r="B10" s="109" t="s">
        <v>63</v>
      </c>
      <c r="C10" s="109" t="s">
        <v>30</v>
      </c>
      <c r="D10" s="109"/>
      <c r="E10" s="110" t="s">
        <v>42</v>
      </c>
      <c r="F10" s="111">
        <v>17</v>
      </c>
      <c r="G10" s="161"/>
      <c r="H10" s="160"/>
      <c r="I10" s="174">
        <f>IF(G10=0,0,$F$7+1-G10)</f>
        <v>0</v>
      </c>
      <c r="J10" s="159"/>
      <c r="K10" s="160"/>
      <c r="L10" s="179">
        <f aca="true" t="shared" si="1" ref="L10:L26">IF(J10=0,0,$F$7+1-J10)</f>
        <v>0</v>
      </c>
      <c r="M10" s="159"/>
      <c r="N10" s="160"/>
      <c r="O10" s="179">
        <f aca="true" t="shared" si="2" ref="O10:O16">IF(M10=0,0,$F$7+1-M10)</f>
        <v>0</v>
      </c>
      <c r="P10" s="159">
        <f>I10+O10+L10</f>
        <v>0</v>
      </c>
      <c r="Q10" s="174">
        <f>IF(P10=0,0,RANK(P10,$P$10:$P$49,0))</f>
        <v>0</v>
      </c>
      <c r="R10" s="20" t="str">
        <f aca="true" t="shared" si="3" ref="R10:S25">B10</f>
        <v>Javier Gonzalez</v>
      </c>
      <c r="S10" s="20" t="str">
        <f t="shared" si="3"/>
        <v>Kronos</v>
      </c>
    </row>
    <row r="11" spans="1:19" ht="21.75" customHeight="1">
      <c r="A11" s="54">
        <f t="shared" si="0"/>
        <v>2</v>
      </c>
      <c r="B11" s="48" t="s">
        <v>201</v>
      </c>
      <c r="C11" s="48" t="s">
        <v>21</v>
      </c>
      <c r="D11" s="48"/>
      <c r="E11" s="43" t="s">
        <v>42</v>
      </c>
      <c r="F11" s="50">
        <v>40</v>
      </c>
      <c r="G11" s="161">
        <v>14</v>
      </c>
      <c r="H11" s="160"/>
      <c r="I11" s="174">
        <f>IF(G11=0,0,$F$7+1-G11)</f>
        <v>27</v>
      </c>
      <c r="J11" s="159">
        <v>5</v>
      </c>
      <c r="K11" s="160"/>
      <c r="L11" s="179">
        <f t="shared" si="1"/>
        <v>36</v>
      </c>
      <c r="M11" s="159">
        <v>22</v>
      </c>
      <c r="N11" s="160"/>
      <c r="O11" s="179">
        <f t="shared" si="2"/>
        <v>19</v>
      </c>
      <c r="P11" s="159">
        <f aca="true" t="shared" si="4" ref="P11:P36">I11+O11+L11</f>
        <v>82</v>
      </c>
      <c r="Q11" s="174">
        <f aca="true" t="shared" si="5" ref="Q11:Q49">IF(P11=0,0,RANK(P11,$P$10:$P$49,0))</f>
        <v>11</v>
      </c>
      <c r="R11" s="20" t="str">
        <f t="shared" si="3"/>
        <v>Roberto Inostroza</v>
      </c>
      <c r="S11" s="20" t="str">
        <f t="shared" si="3"/>
        <v>Universitario</v>
      </c>
    </row>
    <row r="12" spans="1:19" ht="21.75" customHeight="1">
      <c r="A12" s="54">
        <f t="shared" si="0"/>
        <v>3</v>
      </c>
      <c r="B12" s="48" t="s">
        <v>69</v>
      </c>
      <c r="C12" s="48" t="s">
        <v>21</v>
      </c>
      <c r="D12" s="48"/>
      <c r="E12" s="43" t="s">
        <v>42</v>
      </c>
      <c r="F12" s="50">
        <v>43</v>
      </c>
      <c r="G12" s="161">
        <v>13</v>
      </c>
      <c r="H12" s="160"/>
      <c r="I12" s="174">
        <f>IF(G12=0,0,$F$7+1-G12)</f>
        <v>28</v>
      </c>
      <c r="J12" s="159">
        <v>14</v>
      </c>
      <c r="K12" s="160"/>
      <c r="L12" s="179">
        <f t="shared" si="1"/>
        <v>27</v>
      </c>
      <c r="M12" s="159">
        <v>17</v>
      </c>
      <c r="N12" s="160"/>
      <c r="O12" s="179">
        <f t="shared" si="2"/>
        <v>24</v>
      </c>
      <c r="P12" s="159">
        <f t="shared" si="4"/>
        <v>79</v>
      </c>
      <c r="Q12" s="174">
        <f t="shared" si="5"/>
        <v>12</v>
      </c>
      <c r="R12" s="20" t="str">
        <f t="shared" si="3"/>
        <v>Ruben Garcia</v>
      </c>
      <c r="S12" s="20" t="str">
        <f t="shared" si="3"/>
        <v>Universitario</v>
      </c>
    </row>
    <row r="13" spans="1:17" ht="21.75" customHeight="1">
      <c r="A13" s="54">
        <f t="shared" si="0"/>
        <v>4</v>
      </c>
      <c r="B13" s="48" t="s">
        <v>62</v>
      </c>
      <c r="C13" s="48" t="s">
        <v>104</v>
      </c>
      <c r="D13" s="48"/>
      <c r="E13" s="43" t="s">
        <v>42</v>
      </c>
      <c r="F13" s="50">
        <v>103</v>
      </c>
      <c r="G13" s="161"/>
      <c r="H13" s="160"/>
      <c r="I13" s="174">
        <f>IF(G13=0,0,$F$7+1-G13)</f>
        <v>0</v>
      </c>
      <c r="J13" s="159"/>
      <c r="K13" s="160"/>
      <c r="L13" s="179">
        <f t="shared" si="1"/>
        <v>0</v>
      </c>
      <c r="M13" s="159"/>
      <c r="N13" s="160"/>
      <c r="O13" s="179">
        <f t="shared" si="2"/>
        <v>0</v>
      </c>
      <c r="P13" s="159">
        <f t="shared" si="4"/>
        <v>0</v>
      </c>
      <c r="Q13" s="174">
        <f t="shared" si="5"/>
        <v>0</v>
      </c>
    </row>
    <row r="14" spans="1:19" ht="21.75" customHeight="1">
      <c r="A14" s="54">
        <f t="shared" si="0"/>
        <v>5</v>
      </c>
      <c r="B14" s="48" t="s">
        <v>159</v>
      </c>
      <c r="C14" s="48" t="s">
        <v>27</v>
      </c>
      <c r="D14" s="48"/>
      <c r="E14" s="43" t="s">
        <v>42</v>
      </c>
      <c r="F14" s="50">
        <v>122</v>
      </c>
      <c r="G14" s="161">
        <v>21</v>
      </c>
      <c r="H14" s="160"/>
      <c r="I14" s="174">
        <f>IF(G14=0,0,$F$7+1-G14)</f>
        <v>20</v>
      </c>
      <c r="J14" s="159">
        <v>15</v>
      </c>
      <c r="K14" s="160"/>
      <c r="L14" s="179">
        <f t="shared" si="1"/>
        <v>26</v>
      </c>
      <c r="M14" s="159">
        <v>19</v>
      </c>
      <c r="N14" s="160"/>
      <c r="O14" s="179">
        <f t="shared" si="2"/>
        <v>22</v>
      </c>
      <c r="P14" s="159">
        <f t="shared" si="4"/>
        <v>68</v>
      </c>
      <c r="Q14" s="174">
        <f t="shared" si="5"/>
        <v>19</v>
      </c>
      <c r="R14" s="20" t="str">
        <f t="shared" si="3"/>
        <v>Rigoberto Sepulveda</v>
      </c>
      <c r="S14" s="20" t="str">
        <f t="shared" si="3"/>
        <v>Escuela Nacional</v>
      </c>
    </row>
    <row r="15" spans="1:19" ht="21.75" customHeight="1">
      <c r="A15" s="54">
        <f t="shared" si="0"/>
        <v>6</v>
      </c>
      <c r="B15" s="48" t="s">
        <v>61</v>
      </c>
      <c r="C15" s="48" t="s">
        <v>27</v>
      </c>
      <c r="D15" s="48"/>
      <c r="E15" s="43" t="s">
        <v>42</v>
      </c>
      <c r="F15" s="50">
        <v>123</v>
      </c>
      <c r="G15" s="161">
        <v>6</v>
      </c>
      <c r="H15" s="160"/>
      <c r="I15" s="174">
        <f aca="true" t="shared" si="6" ref="I15:I34">IF(G15=0,0,$F$7+1-G15)</f>
        <v>35</v>
      </c>
      <c r="J15" s="159">
        <v>3</v>
      </c>
      <c r="K15" s="160"/>
      <c r="L15" s="179">
        <f t="shared" si="1"/>
        <v>38</v>
      </c>
      <c r="M15" s="159">
        <v>3</v>
      </c>
      <c r="N15" s="160"/>
      <c r="O15" s="179">
        <f t="shared" si="2"/>
        <v>38</v>
      </c>
      <c r="P15" s="201">
        <f t="shared" si="4"/>
        <v>111</v>
      </c>
      <c r="Q15" s="196">
        <f t="shared" si="5"/>
        <v>1</v>
      </c>
      <c r="R15" s="20" t="str">
        <f t="shared" si="3"/>
        <v>Raul Ivan Pedraza</v>
      </c>
      <c r="S15" s="20" t="str">
        <f t="shared" si="3"/>
        <v>Escuela Nacional</v>
      </c>
    </row>
    <row r="16" spans="1:19" ht="21.75" customHeight="1">
      <c r="A16" s="54">
        <f t="shared" si="0"/>
        <v>7</v>
      </c>
      <c r="B16" s="48" t="s">
        <v>31</v>
      </c>
      <c r="C16" s="48" t="s">
        <v>27</v>
      </c>
      <c r="D16" s="48"/>
      <c r="E16" s="43" t="s">
        <v>42</v>
      </c>
      <c r="F16" s="50">
        <v>131</v>
      </c>
      <c r="G16" s="161">
        <v>17</v>
      </c>
      <c r="H16" s="160"/>
      <c r="I16" s="174">
        <f t="shared" si="6"/>
        <v>24</v>
      </c>
      <c r="J16" s="159"/>
      <c r="K16" s="160"/>
      <c r="L16" s="179">
        <f t="shared" si="1"/>
        <v>0</v>
      </c>
      <c r="M16" s="159">
        <v>8</v>
      </c>
      <c r="N16" s="160"/>
      <c r="O16" s="179">
        <f t="shared" si="2"/>
        <v>33</v>
      </c>
      <c r="P16" s="159">
        <f t="shared" si="4"/>
        <v>57</v>
      </c>
      <c r="Q16" s="174">
        <f t="shared" si="5"/>
        <v>24</v>
      </c>
      <c r="R16" s="20" t="str">
        <f t="shared" si="3"/>
        <v>Jorge Reyes</v>
      </c>
      <c r="S16" s="20" t="str">
        <f t="shared" si="3"/>
        <v>Escuela Nacional</v>
      </c>
    </row>
    <row r="17" spans="1:19" ht="21.75" customHeight="1">
      <c r="A17" s="54">
        <f t="shared" si="0"/>
        <v>8</v>
      </c>
      <c r="B17" s="48" t="s">
        <v>64</v>
      </c>
      <c r="C17" s="48" t="s">
        <v>27</v>
      </c>
      <c r="D17" s="48"/>
      <c r="E17" s="43" t="s">
        <v>42</v>
      </c>
      <c r="F17" s="50">
        <v>134</v>
      </c>
      <c r="G17" s="161">
        <v>12</v>
      </c>
      <c r="H17" s="160"/>
      <c r="I17" s="174">
        <f t="shared" si="6"/>
        <v>29</v>
      </c>
      <c r="J17" s="199">
        <v>11</v>
      </c>
      <c r="K17" s="160"/>
      <c r="L17" s="179">
        <f t="shared" si="1"/>
        <v>30</v>
      </c>
      <c r="M17" s="159">
        <v>10</v>
      </c>
      <c r="N17" s="160"/>
      <c r="O17" s="179">
        <f>IF(M17=0,0,$F$7+1-M17)</f>
        <v>31</v>
      </c>
      <c r="P17" s="159">
        <f t="shared" si="4"/>
        <v>90</v>
      </c>
      <c r="Q17" s="174">
        <f t="shared" si="5"/>
        <v>8</v>
      </c>
      <c r="R17" s="20" t="str">
        <f t="shared" si="3"/>
        <v>Daniel Bravo</v>
      </c>
      <c r="S17" s="20" t="str">
        <f t="shared" si="3"/>
        <v>Escuela Nacional</v>
      </c>
    </row>
    <row r="18" spans="1:19" ht="21.75" customHeight="1">
      <c r="A18" s="54">
        <f t="shared" si="0"/>
        <v>9</v>
      </c>
      <c r="B18" s="48" t="s">
        <v>170</v>
      </c>
      <c r="C18" s="48" t="s">
        <v>27</v>
      </c>
      <c r="D18" s="48"/>
      <c r="E18" s="43" t="s">
        <v>42</v>
      </c>
      <c r="F18" s="50">
        <v>135</v>
      </c>
      <c r="G18" s="161">
        <v>20</v>
      </c>
      <c r="H18" s="160"/>
      <c r="I18" s="174">
        <f t="shared" si="6"/>
        <v>21</v>
      </c>
      <c r="J18" s="159">
        <v>20</v>
      </c>
      <c r="K18" s="160"/>
      <c r="L18" s="179">
        <f t="shared" si="1"/>
        <v>21</v>
      </c>
      <c r="M18" s="159">
        <v>18</v>
      </c>
      <c r="N18" s="160"/>
      <c r="O18" s="179">
        <f>IF(M18=0,0,$F$7+1-M18)</f>
        <v>23</v>
      </c>
      <c r="P18" s="159">
        <f t="shared" si="4"/>
        <v>65</v>
      </c>
      <c r="Q18" s="174">
        <f t="shared" si="5"/>
        <v>21</v>
      </c>
      <c r="R18" s="20" t="str">
        <f t="shared" si="3"/>
        <v>Matias Briceño</v>
      </c>
      <c r="S18" s="20" t="str">
        <f t="shared" si="3"/>
        <v>Escuela Nacional</v>
      </c>
    </row>
    <row r="19" spans="1:19" ht="21.75" customHeight="1">
      <c r="A19" s="54">
        <f t="shared" si="0"/>
        <v>10</v>
      </c>
      <c r="B19" s="48" t="s">
        <v>32</v>
      </c>
      <c r="C19" s="48" t="s">
        <v>27</v>
      </c>
      <c r="D19" s="48"/>
      <c r="E19" s="43" t="s">
        <v>42</v>
      </c>
      <c r="F19" s="50">
        <v>136</v>
      </c>
      <c r="G19" s="161"/>
      <c r="H19" s="160"/>
      <c r="I19" s="174">
        <f t="shared" si="6"/>
        <v>0</v>
      </c>
      <c r="J19" s="159"/>
      <c r="K19" s="160"/>
      <c r="L19" s="179">
        <f t="shared" si="1"/>
        <v>0</v>
      </c>
      <c r="M19" s="159"/>
      <c r="N19" s="160"/>
      <c r="O19" s="179">
        <f>IF(M19=0,0,$F$7+1-M19)</f>
        <v>0</v>
      </c>
      <c r="P19" s="159">
        <f t="shared" si="4"/>
        <v>0</v>
      </c>
      <c r="Q19" s="174">
        <f t="shared" si="5"/>
        <v>0</v>
      </c>
      <c r="R19" s="20" t="str">
        <f t="shared" si="3"/>
        <v>Braulio Reyes</v>
      </c>
      <c r="S19" s="20" t="str">
        <f t="shared" si="3"/>
        <v>Escuela Nacional</v>
      </c>
    </row>
    <row r="20" spans="1:19" ht="21.75" customHeight="1">
      <c r="A20" s="54">
        <f t="shared" si="0"/>
        <v>11</v>
      </c>
      <c r="B20" s="48" t="s">
        <v>89</v>
      </c>
      <c r="C20" s="48" t="s">
        <v>22</v>
      </c>
      <c r="D20" s="48"/>
      <c r="E20" s="43" t="s">
        <v>42</v>
      </c>
      <c r="F20" s="50">
        <v>144</v>
      </c>
      <c r="G20" s="161">
        <v>10</v>
      </c>
      <c r="H20" s="160"/>
      <c r="I20" s="174">
        <f t="shared" si="6"/>
        <v>31</v>
      </c>
      <c r="J20" s="159">
        <v>10</v>
      </c>
      <c r="K20" s="160"/>
      <c r="L20" s="179">
        <f t="shared" si="1"/>
        <v>31</v>
      </c>
      <c r="M20" s="159"/>
      <c r="N20" s="160"/>
      <c r="O20" s="179">
        <f>IF(M20=0,0,$F$7+1-M20)</f>
        <v>0</v>
      </c>
      <c r="P20" s="159">
        <f t="shared" si="4"/>
        <v>62</v>
      </c>
      <c r="Q20" s="174">
        <f t="shared" si="5"/>
        <v>23</v>
      </c>
      <c r="R20" s="20" t="str">
        <f t="shared" si="3"/>
        <v>Rene Maldonado</v>
      </c>
      <c r="S20" s="20" t="str">
        <f t="shared" si="3"/>
        <v>Diego Portales</v>
      </c>
    </row>
    <row r="21" spans="1:19" ht="21.75" customHeight="1">
      <c r="A21" s="54">
        <f t="shared" si="0"/>
        <v>12</v>
      </c>
      <c r="B21" s="48" t="s">
        <v>331</v>
      </c>
      <c r="C21" s="48" t="s">
        <v>288</v>
      </c>
      <c r="D21" s="48"/>
      <c r="E21" s="43" t="s">
        <v>42</v>
      </c>
      <c r="F21" s="50">
        <v>172</v>
      </c>
      <c r="G21" s="161"/>
      <c r="H21" s="160"/>
      <c r="I21" s="174">
        <f t="shared" si="6"/>
        <v>0</v>
      </c>
      <c r="J21" s="159"/>
      <c r="K21" s="160"/>
      <c r="L21" s="179">
        <f t="shared" si="1"/>
        <v>0</v>
      </c>
      <c r="M21" s="159"/>
      <c r="N21" s="160"/>
      <c r="O21" s="179">
        <f>IF(M21=0,0,$F$7+1-M21)</f>
        <v>0</v>
      </c>
      <c r="P21" s="159">
        <f t="shared" si="4"/>
        <v>0</v>
      </c>
      <c r="Q21" s="174">
        <f t="shared" si="5"/>
        <v>0</v>
      </c>
      <c r="R21" s="20" t="str">
        <f t="shared" si="3"/>
        <v>Jose Basterrica</v>
      </c>
      <c r="S21" s="20" t="str">
        <f t="shared" si="3"/>
        <v>Team Diaz</v>
      </c>
    </row>
    <row r="22" spans="1:19" ht="21.75" customHeight="1">
      <c r="A22" s="54">
        <f t="shared" si="0"/>
        <v>13</v>
      </c>
      <c r="B22" s="48" t="s">
        <v>139</v>
      </c>
      <c r="C22" s="48" t="s">
        <v>288</v>
      </c>
      <c r="D22" s="48"/>
      <c r="E22" s="43" t="s">
        <v>42</v>
      </c>
      <c r="F22" s="50">
        <v>176</v>
      </c>
      <c r="G22" s="161"/>
      <c r="H22" s="160"/>
      <c r="I22" s="174">
        <f t="shared" si="6"/>
        <v>0</v>
      </c>
      <c r="J22" s="159"/>
      <c r="K22" s="160"/>
      <c r="L22" s="179">
        <f t="shared" si="1"/>
        <v>0</v>
      </c>
      <c r="M22" s="159"/>
      <c r="N22" s="160"/>
      <c r="O22" s="179">
        <f aca="true" t="shared" si="7" ref="O22:O36">IF(M22=0,0,$F$7+1-M22)</f>
        <v>0</v>
      </c>
      <c r="P22" s="159">
        <f t="shared" si="4"/>
        <v>0</v>
      </c>
      <c r="Q22" s="174">
        <f t="shared" si="5"/>
        <v>0</v>
      </c>
      <c r="R22" s="20" t="str">
        <f t="shared" si="3"/>
        <v>Camilo Lara</v>
      </c>
      <c r="S22" s="20" t="str">
        <f t="shared" si="3"/>
        <v>Team Diaz</v>
      </c>
    </row>
    <row r="23" spans="1:19" ht="21.75" customHeight="1">
      <c r="A23" s="54">
        <f t="shared" si="0"/>
        <v>14</v>
      </c>
      <c r="B23" s="48" t="s">
        <v>330</v>
      </c>
      <c r="C23" s="48" t="s">
        <v>288</v>
      </c>
      <c r="D23" s="48"/>
      <c r="E23" s="43" t="s">
        <v>42</v>
      </c>
      <c r="F23" s="50">
        <v>177</v>
      </c>
      <c r="G23" s="161">
        <v>8</v>
      </c>
      <c r="H23" s="160"/>
      <c r="I23" s="174">
        <f t="shared" si="6"/>
        <v>33</v>
      </c>
      <c r="J23" s="159">
        <v>4</v>
      </c>
      <c r="K23" s="200"/>
      <c r="L23" s="179">
        <f t="shared" si="1"/>
        <v>37</v>
      </c>
      <c r="M23" s="159">
        <v>7</v>
      </c>
      <c r="N23" s="200"/>
      <c r="O23" s="179">
        <f t="shared" si="7"/>
        <v>34</v>
      </c>
      <c r="P23" s="159">
        <f t="shared" si="4"/>
        <v>104</v>
      </c>
      <c r="Q23" s="174">
        <f t="shared" si="5"/>
        <v>5</v>
      </c>
      <c r="R23" s="20" t="str">
        <f t="shared" si="3"/>
        <v>Camilo Diaz</v>
      </c>
      <c r="S23" s="20" t="str">
        <f t="shared" si="3"/>
        <v>Team Diaz</v>
      </c>
    </row>
    <row r="24" spans="1:19" ht="21.75" customHeight="1">
      <c r="A24" s="54">
        <f t="shared" si="0"/>
        <v>15</v>
      </c>
      <c r="B24" s="48" t="s">
        <v>332</v>
      </c>
      <c r="C24" s="48" t="s">
        <v>23</v>
      </c>
      <c r="D24" s="48"/>
      <c r="E24" s="43" t="s">
        <v>42</v>
      </c>
      <c r="F24" s="50">
        <v>212</v>
      </c>
      <c r="G24" s="161"/>
      <c r="H24" s="160"/>
      <c r="I24" s="174">
        <f t="shared" si="6"/>
        <v>0</v>
      </c>
      <c r="J24" s="159"/>
      <c r="K24" s="160"/>
      <c r="L24" s="179">
        <f t="shared" si="1"/>
        <v>0</v>
      </c>
      <c r="M24" s="159"/>
      <c r="N24" s="160"/>
      <c r="O24" s="179">
        <f t="shared" si="7"/>
        <v>0</v>
      </c>
      <c r="P24" s="159">
        <f t="shared" si="4"/>
        <v>0</v>
      </c>
      <c r="Q24" s="174">
        <f t="shared" si="5"/>
        <v>0</v>
      </c>
      <c r="R24" s="20" t="str">
        <f t="shared" si="3"/>
        <v>Juan Rojas</v>
      </c>
      <c r="S24" s="20" t="str">
        <f t="shared" si="3"/>
        <v>Leones Rojos</v>
      </c>
    </row>
    <row r="25" spans="1:19" ht="21.75" customHeight="1">
      <c r="A25" s="54">
        <f t="shared" si="0"/>
        <v>16</v>
      </c>
      <c r="B25" s="48" t="s">
        <v>65</v>
      </c>
      <c r="C25" s="48" t="s">
        <v>23</v>
      </c>
      <c r="D25" s="48"/>
      <c r="E25" s="43" t="s">
        <v>42</v>
      </c>
      <c r="F25" s="50">
        <v>203</v>
      </c>
      <c r="G25" s="161"/>
      <c r="H25" s="160"/>
      <c r="I25" s="174">
        <f t="shared" si="6"/>
        <v>0</v>
      </c>
      <c r="J25" s="159"/>
      <c r="K25" s="160"/>
      <c r="L25" s="179">
        <f t="shared" si="1"/>
        <v>0</v>
      </c>
      <c r="M25" s="159"/>
      <c r="N25" s="160"/>
      <c r="O25" s="179">
        <f t="shared" si="7"/>
        <v>0</v>
      </c>
      <c r="P25" s="159">
        <f t="shared" si="4"/>
        <v>0</v>
      </c>
      <c r="Q25" s="174">
        <f t="shared" si="5"/>
        <v>0</v>
      </c>
      <c r="R25" s="20" t="str">
        <f t="shared" si="3"/>
        <v>Rolando Ossandon</v>
      </c>
      <c r="S25" s="20" t="str">
        <f t="shared" si="3"/>
        <v>Leones Rojos</v>
      </c>
    </row>
    <row r="26" spans="1:19" ht="21.75" customHeight="1">
      <c r="A26" s="54">
        <f t="shared" si="0"/>
        <v>17</v>
      </c>
      <c r="B26" s="48" t="s">
        <v>333</v>
      </c>
      <c r="C26" s="48" t="s">
        <v>23</v>
      </c>
      <c r="D26" s="48"/>
      <c r="E26" s="43" t="s">
        <v>42</v>
      </c>
      <c r="F26" s="50">
        <v>216</v>
      </c>
      <c r="G26" s="161"/>
      <c r="H26" s="160"/>
      <c r="I26" s="174">
        <f t="shared" si="6"/>
        <v>0</v>
      </c>
      <c r="J26" s="159"/>
      <c r="K26" s="160"/>
      <c r="L26" s="179">
        <f t="shared" si="1"/>
        <v>0</v>
      </c>
      <c r="M26" s="159"/>
      <c r="N26" s="160"/>
      <c r="O26" s="179">
        <f t="shared" si="7"/>
        <v>0</v>
      </c>
      <c r="P26" s="159">
        <f t="shared" si="4"/>
        <v>0</v>
      </c>
      <c r="Q26" s="174">
        <f t="shared" si="5"/>
        <v>0</v>
      </c>
      <c r="R26" s="20" t="str">
        <f aca="true" t="shared" si="8" ref="R26:S37">B26</f>
        <v>Pablo Mora</v>
      </c>
      <c r="S26" s="20" t="str">
        <f t="shared" si="8"/>
        <v>Leones Rojos</v>
      </c>
    </row>
    <row r="27" spans="1:19" ht="21.75" customHeight="1">
      <c r="A27" s="54">
        <f t="shared" si="0"/>
        <v>18</v>
      </c>
      <c r="B27" s="48" t="s">
        <v>172</v>
      </c>
      <c r="C27" s="48" t="s">
        <v>24</v>
      </c>
      <c r="D27" s="48"/>
      <c r="E27" s="43" t="s">
        <v>42</v>
      </c>
      <c r="F27" s="50">
        <v>245</v>
      </c>
      <c r="G27" s="161">
        <v>15</v>
      </c>
      <c r="H27" s="160"/>
      <c r="I27" s="174">
        <f t="shared" si="6"/>
        <v>26</v>
      </c>
      <c r="J27" s="159">
        <v>17</v>
      </c>
      <c r="K27" s="160"/>
      <c r="L27" s="179">
        <f aca="true" t="shared" si="9" ref="L27:L36">IF(J27=0,0,$F$7+1-J27)</f>
        <v>24</v>
      </c>
      <c r="M27" s="159">
        <v>13</v>
      </c>
      <c r="N27" s="160"/>
      <c r="O27" s="179">
        <f t="shared" si="7"/>
        <v>28</v>
      </c>
      <c r="P27" s="159">
        <f t="shared" si="4"/>
        <v>78</v>
      </c>
      <c r="Q27" s="174">
        <f t="shared" si="5"/>
        <v>13</v>
      </c>
      <c r="R27" s="20" t="str">
        <f t="shared" si="8"/>
        <v>Manuel Moscoso</v>
      </c>
      <c r="S27" s="20" t="str">
        <f t="shared" si="8"/>
        <v>Colo Colo</v>
      </c>
    </row>
    <row r="28" spans="1:19" ht="21.75" customHeight="1">
      <c r="A28" s="54">
        <f t="shared" si="0"/>
        <v>19</v>
      </c>
      <c r="B28" s="48" t="s">
        <v>335</v>
      </c>
      <c r="C28" s="48" t="s">
        <v>51</v>
      </c>
      <c r="D28" s="48"/>
      <c r="E28" s="43" t="s">
        <v>42</v>
      </c>
      <c r="F28" s="50">
        <v>566</v>
      </c>
      <c r="G28" s="161"/>
      <c r="H28" s="160"/>
      <c r="I28" s="174">
        <f t="shared" si="6"/>
        <v>0</v>
      </c>
      <c r="J28" s="159"/>
      <c r="K28" s="160"/>
      <c r="L28" s="179">
        <f t="shared" si="9"/>
        <v>0</v>
      </c>
      <c r="M28" s="159"/>
      <c r="N28" s="160"/>
      <c r="O28" s="179">
        <f t="shared" si="7"/>
        <v>0</v>
      </c>
      <c r="P28" s="159">
        <f t="shared" si="4"/>
        <v>0</v>
      </c>
      <c r="Q28" s="174">
        <f t="shared" si="5"/>
        <v>0</v>
      </c>
      <c r="R28" s="20" t="str">
        <f t="shared" si="8"/>
        <v>Gonzalo Guajardo</v>
      </c>
      <c r="S28" s="20" t="str">
        <f t="shared" si="8"/>
        <v>Black Bull</v>
      </c>
    </row>
    <row r="29" spans="1:19" ht="21.75" customHeight="1">
      <c r="A29" s="54">
        <f t="shared" si="0"/>
        <v>20</v>
      </c>
      <c r="B29" s="48" t="s">
        <v>135</v>
      </c>
      <c r="C29" s="48" t="s">
        <v>51</v>
      </c>
      <c r="D29" s="48"/>
      <c r="E29" s="43" t="s">
        <v>42</v>
      </c>
      <c r="F29" s="50">
        <v>570</v>
      </c>
      <c r="G29" s="161"/>
      <c r="H29" s="160"/>
      <c r="I29" s="174">
        <f t="shared" si="6"/>
        <v>0</v>
      </c>
      <c r="J29" s="159"/>
      <c r="K29" s="160"/>
      <c r="L29" s="179">
        <f t="shared" si="9"/>
        <v>0</v>
      </c>
      <c r="M29" s="159"/>
      <c r="N29" s="160"/>
      <c r="O29" s="179">
        <f t="shared" si="7"/>
        <v>0</v>
      </c>
      <c r="P29" s="159">
        <f t="shared" si="4"/>
        <v>0</v>
      </c>
      <c r="Q29" s="174">
        <f t="shared" si="5"/>
        <v>0</v>
      </c>
      <c r="R29" s="20" t="str">
        <f t="shared" si="8"/>
        <v>Ivan Morales</v>
      </c>
      <c r="S29" s="20" t="str">
        <f t="shared" si="8"/>
        <v>Black Bull</v>
      </c>
    </row>
    <row r="30" spans="1:19" ht="21.75" customHeight="1">
      <c r="A30" s="54">
        <f t="shared" si="0"/>
        <v>21</v>
      </c>
      <c r="B30" s="48" t="s">
        <v>173</v>
      </c>
      <c r="C30" s="48" t="s">
        <v>70</v>
      </c>
      <c r="D30" s="48"/>
      <c r="E30" s="43" t="s">
        <v>42</v>
      </c>
      <c r="F30" s="50">
        <v>731</v>
      </c>
      <c r="G30" s="161">
        <v>23</v>
      </c>
      <c r="H30" s="160"/>
      <c r="I30" s="174">
        <f t="shared" si="6"/>
        <v>18</v>
      </c>
      <c r="J30" s="159">
        <v>18</v>
      </c>
      <c r="K30" s="160"/>
      <c r="L30" s="179">
        <f t="shared" si="9"/>
        <v>23</v>
      </c>
      <c r="M30" s="159">
        <v>16</v>
      </c>
      <c r="N30" s="160"/>
      <c r="O30" s="179">
        <f t="shared" si="7"/>
        <v>25</v>
      </c>
      <c r="P30" s="159">
        <f t="shared" si="4"/>
        <v>66</v>
      </c>
      <c r="Q30" s="174">
        <f t="shared" si="5"/>
        <v>20</v>
      </c>
      <c r="R30" s="20" t="str">
        <f t="shared" si="8"/>
        <v>Jorge Venegas</v>
      </c>
      <c r="S30" s="20" t="str">
        <f t="shared" si="8"/>
        <v>Dragones</v>
      </c>
    </row>
    <row r="31" spans="1:19" ht="21.75" customHeight="1">
      <c r="A31" s="54">
        <f t="shared" si="0"/>
        <v>22</v>
      </c>
      <c r="B31" s="48" t="s">
        <v>93</v>
      </c>
      <c r="C31" s="48" t="s">
        <v>70</v>
      </c>
      <c r="D31" s="48"/>
      <c r="E31" s="43" t="s">
        <v>42</v>
      </c>
      <c r="F31" s="50">
        <v>735</v>
      </c>
      <c r="G31" s="161">
        <v>18</v>
      </c>
      <c r="H31" s="160"/>
      <c r="I31" s="174">
        <f t="shared" si="6"/>
        <v>23</v>
      </c>
      <c r="J31" s="159">
        <v>13</v>
      </c>
      <c r="K31" s="160"/>
      <c r="L31" s="179">
        <f t="shared" si="9"/>
        <v>28</v>
      </c>
      <c r="M31" s="159">
        <v>9</v>
      </c>
      <c r="N31" s="160"/>
      <c r="O31" s="179">
        <f t="shared" si="7"/>
        <v>32</v>
      </c>
      <c r="P31" s="159">
        <f t="shared" si="4"/>
        <v>83</v>
      </c>
      <c r="Q31" s="174">
        <f t="shared" si="5"/>
        <v>10</v>
      </c>
      <c r="R31" s="20" t="str">
        <f t="shared" si="8"/>
        <v>Cristian Sandoval</v>
      </c>
      <c r="S31" s="20" t="str">
        <f t="shared" si="8"/>
        <v>Dragones</v>
      </c>
    </row>
    <row r="32" spans="1:19" ht="21.75" customHeight="1">
      <c r="A32" s="54">
        <f t="shared" si="0"/>
        <v>23</v>
      </c>
      <c r="B32" s="48" t="s">
        <v>67</v>
      </c>
      <c r="C32" s="48" t="s">
        <v>207</v>
      </c>
      <c r="D32" s="48"/>
      <c r="E32" s="43" t="s">
        <v>42</v>
      </c>
      <c r="F32" s="50">
        <v>820</v>
      </c>
      <c r="G32" s="161">
        <v>2</v>
      </c>
      <c r="H32" s="160"/>
      <c r="I32" s="174">
        <f t="shared" si="6"/>
        <v>39</v>
      </c>
      <c r="J32" s="159"/>
      <c r="K32" s="160"/>
      <c r="L32" s="179">
        <f t="shared" si="9"/>
        <v>0</v>
      </c>
      <c r="M32" s="159">
        <v>4</v>
      </c>
      <c r="N32" s="160"/>
      <c r="O32" s="179">
        <f t="shared" si="7"/>
        <v>37</v>
      </c>
      <c r="P32" s="159">
        <f t="shared" si="4"/>
        <v>76</v>
      </c>
      <c r="Q32" s="174">
        <f t="shared" si="5"/>
        <v>16</v>
      </c>
      <c r="R32" s="20" t="str">
        <f t="shared" si="8"/>
        <v>Hugo Ramirez</v>
      </c>
      <c r="S32" s="20" t="str">
        <f t="shared" si="8"/>
        <v>RPA</v>
      </c>
    </row>
    <row r="33" spans="1:19" ht="21.75" customHeight="1">
      <c r="A33" s="54">
        <f t="shared" si="0"/>
        <v>24</v>
      </c>
      <c r="B33" s="48" t="s">
        <v>66</v>
      </c>
      <c r="C33" s="48" t="s">
        <v>207</v>
      </c>
      <c r="D33" s="48"/>
      <c r="E33" s="43" t="s">
        <v>42</v>
      </c>
      <c r="F33" s="50">
        <v>822</v>
      </c>
      <c r="G33" s="161">
        <v>7</v>
      </c>
      <c r="H33" s="160"/>
      <c r="I33" s="174">
        <f t="shared" si="6"/>
        <v>34</v>
      </c>
      <c r="J33" s="159">
        <v>8</v>
      </c>
      <c r="K33" s="160"/>
      <c r="L33" s="179">
        <f t="shared" si="9"/>
        <v>33</v>
      </c>
      <c r="M33" s="159">
        <v>2</v>
      </c>
      <c r="N33" s="160"/>
      <c r="O33" s="179">
        <f t="shared" si="7"/>
        <v>39</v>
      </c>
      <c r="P33" s="201">
        <f t="shared" si="4"/>
        <v>106</v>
      </c>
      <c r="Q33" s="196">
        <f t="shared" si="5"/>
        <v>3</v>
      </c>
      <c r="R33" s="20" t="str">
        <f t="shared" si="8"/>
        <v>Juan Carlos Bazan</v>
      </c>
      <c r="S33" s="20" t="str">
        <f t="shared" si="8"/>
        <v>RPA</v>
      </c>
    </row>
    <row r="34" spans="1:19" ht="21.75" customHeight="1">
      <c r="A34" s="54">
        <f t="shared" si="0"/>
        <v>25</v>
      </c>
      <c r="B34" s="48" t="s">
        <v>155</v>
      </c>
      <c r="C34" s="48" t="s">
        <v>207</v>
      </c>
      <c r="D34" s="48"/>
      <c r="E34" s="43" t="s">
        <v>42</v>
      </c>
      <c r="F34" s="50">
        <v>823</v>
      </c>
      <c r="G34" s="161">
        <v>1</v>
      </c>
      <c r="H34" s="160"/>
      <c r="I34" s="174">
        <f t="shared" si="6"/>
        <v>40</v>
      </c>
      <c r="J34" s="159">
        <v>21</v>
      </c>
      <c r="K34" s="160"/>
      <c r="L34" s="179">
        <f t="shared" si="9"/>
        <v>20</v>
      </c>
      <c r="M34" s="159">
        <v>1</v>
      </c>
      <c r="N34" s="160" t="s">
        <v>451</v>
      </c>
      <c r="O34" s="179">
        <f t="shared" si="7"/>
        <v>40</v>
      </c>
      <c r="P34" s="159">
        <f t="shared" si="4"/>
        <v>100</v>
      </c>
      <c r="Q34" s="174">
        <f t="shared" si="5"/>
        <v>6</v>
      </c>
      <c r="R34" s="20" t="str">
        <f t="shared" si="8"/>
        <v>Daniel Carrasco</v>
      </c>
      <c r="S34" s="20" t="str">
        <f t="shared" si="8"/>
        <v>RPA</v>
      </c>
    </row>
    <row r="35" spans="1:19" ht="21.75" customHeight="1">
      <c r="A35" s="54">
        <f t="shared" si="0"/>
        <v>26</v>
      </c>
      <c r="B35" s="48" t="s">
        <v>68</v>
      </c>
      <c r="C35" s="48" t="s">
        <v>207</v>
      </c>
      <c r="D35" s="48"/>
      <c r="E35" s="43" t="s">
        <v>42</v>
      </c>
      <c r="F35" s="50">
        <v>829</v>
      </c>
      <c r="G35" s="161">
        <v>4</v>
      </c>
      <c r="H35" s="160"/>
      <c r="I35" s="174">
        <f>IF(G35=0,0,$F$7+1-G35)</f>
        <v>37</v>
      </c>
      <c r="J35" s="159">
        <v>6</v>
      </c>
      <c r="K35" s="160"/>
      <c r="L35" s="179">
        <f t="shared" si="9"/>
        <v>35</v>
      </c>
      <c r="M35" s="159">
        <v>5</v>
      </c>
      <c r="N35" s="160"/>
      <c r="O35" s="179">
        <f t="shared" si="7"/>
        <v>36</v>
      </c>
      <c r="P35" s="201">
        <f t="shared" si="4"/>
        <v>108</v>
      </c>
      <c r="Q35" s="196">
        <f t="shared" si="5"/>
        <v>2</v>
      </c>
      <c r="R35" s="20" t="str">
        <f t="shared" si="8"/>
        <v>Fabian Diaz</v>
      </c>
      <c r="S35" s="20" t="str">
        <f t="shared" si="8"/>
        <v>RPA</v>
      </c>
    </row>
    <row r="36" spans="1:19" ht="21.75" customHeight="1">
      <c r="A36" s="54">
        <f t="shared" si="0"/>
        <v>27</v>
      </c>
      <c r="B36" s="48" t="s">
        <v>86</v>
      </c>
      <c r="C36" s="48" t="s">
        <v>85</v>
      </c>
      <c r="D36" s="48"/>
      <c r="E36" s="43" t="s">
        <v>42</v>
      </c>
      <c r="F36" s="50">
        <v>985</v>
      </c>
      <c r="G36" s="161">
        <v>3</v>
      </c>
      <c r="H36" s="200"/>
      <c r="I36" s="174">
        <f>IF(G36=0,0,$F$7+1-G36)</f>
        <v>38</v>
      </c>
      <c r="J36" s="159">
        <v>1</v>
      </c>
      <c r="K36" s="160" t="s">
        <v>452</v>
      </c>
      <c r="L36" s="179">
        <f t="shared" si="9"/>
        <v>40</v>
      </c>
      <c r="M36" s="159"/>
      <c r="N36" s="160" t="s">
        <v>453</v>
      </c>
      <c r="O36" s="179">
        <f t="shared" si="7"/>
        <v>0</v>
      </c>
      <c r="P36" s="159">
        <f t="shared" si="4"/>
        <v>78</v>
      </c>
      <c r="Q36" s="174">
        <f t="shared" si="5"/>
        <v>13</v>
      </c>
      <c r="R36" s="20" t="str">
        <f t="shared" si="8"/>
        <v>Fabian Garrido</v>
      </c>
      <c r="S36" s="20" t="str">
        <f t="shared" si="8"/>
        <v>Pintana s/ruedas</v>
      </c>
    </row>
    <row r="37" spans="1:19" ht="21.75" customHeight="1">
      <c r="A37" s="54">
        <f t="shared" si="0"/>
        <v>28</v>
      </c>
      <c r="B37" s="48" t="s">
        <v>347</v>
      </c>
      <c r="C37" s="48" t="s">
        <v>348</v>
      </c>
      <c r="D37" s="48"/>
      <c r="E37" s="43" t="s">
        <v>42</v>
      </c>
      <c r="F37" s="50">
        <v>950</v>
      </c>
      <c r="G37" s="185"/>
      <c r="H37" s="184"/>
      <c r="I37" s="183"/>
      <c r="J37" s="180"/>
      <c r="K37" s="184"/>
      <c r="L37" s="186"/>
      <c r="M37" s="180"/>
      <c r="N37" s="184"/>
      <c r="O37" s="179"/>
      <c r="P37" s="159"/>
      <c r="Q37" s="174">
        <f t="shared" si="5"/>
        <v>0</v>
      </c>
      <c r="R37" s="20" t="str">
        <f t="shared" si="8"/>
        <v>Andres Diaz</v>
      </c>
      <c r="S37" s="20" t="str">
        <f t="shared" si="8"/>
        <v>Roller Sur Talcahuano</v>
      </c>
    </row>
    <row r="38" spans="1:19" ht="19.5" customHeight="1">
      <c r="A38" s="54">
        <f t="shared" si="0"/>
        <v>29</v>
      </c>
      <c r="B38" s="52" t="s">
        <v>363</v>
      </c>
      <c r="C38" s="48" t="s">
        <v>27</v>
      </c>
      <c r="D38" s="48"/>
      <c r="E38" s="43" t="s">
        <v>43</v>
      </c>
      <c r="F38" s="49">
        <v>128</v>
      </c>
      <c r="G38" s="159">
        <v>5</v>
      </c>
      <c r="H38" s="160"/>
      <c r="I38" s="179">
        <f aca="true" t="shared" si="10" ref="I38:I49">IF(G38=0,0,$F$7+1-G38)</f>
        <v>36</v>
      </c>
      <c r="J38" s="159">
        <v>2</v>
      </c>
      <c r="K38" s="160"/>
      <c r="L38" s="179">
        <f aca="true" t="shared" si="11" ref="L38:L49">IF(J38=0,0,$F$7+1-J38)</f>
        <v>39</v>
      </c>
      <c r="M38" s="159">
        <v>11</v>
      </c>
      <c r="N38" s="160"/>
      <c r="O38" s="179">
        <f aca="true" t="shared" si="12" ref="O38:O49">IF(M38=0,0,$F$7+1-M38)</f>
        <v>30</v>
      </c>
      <c r="P38" s="159">
        <f aca="true" t="shared" si="13" ref="P38:P49">I38+L38+O38</f>
        <v>105</v>
      </c>
      <c r="Q38" s="174">
        <f t="shared" si="5"/>
        <v>4</v>
      </c>
      <c r="R38" s="20" t="str">
        <f aca="true" t="shared" si="14" ref="R38:S40">B38</f>
        <v>Sebastian Paillavil</v>
      </c>
      <c r="S38" s="20" t="str">
        <f t="shared" si="14"/>
        <v>Escuela Nacional</v>
      </c>
    </row>
    <row r="39" spans="1:19" ht="19.5" customHeight="1">
      <c r="A39" s="54">
        <f t="shared" si="0"/>
        <v>30</v>
      </c>
      <c r="B39" s="52" t="s">
        <v>287</v>
      </c>
      <c r="C39" s="48" t="s">
        <v>288</v>
      </c>
      <c r="D39" s="48"/>
      <c r="E39" s="43" t="s">
        <v>43</v>
      </c>
      <c r="F39" s="49">
        <v>174</v>
      </c>
      <c r="G39" s="159"/>
      <c r="H39" s="160"/>
      <c r="I39" s="179">
        <f t="shared" si="10"/>
        <v>0</v>
      </c>
      <c r="J39" s="159"/>
      <c r="K39" s="160"/>
      <c r="L39" s="179">
        <f t="shared" si="11"/>
        <v>0</v>
      </c>
      <c r="M39" s="159"/>
      <c r="N39" s="160"/>
      <c r="O39" s="179">
        <f t="shared" si="12"/>
        <v>0</v>
      </c>
      <c r="P39" s="159">
        <f t="shared" si="13"/>
        <v>0</v>
      </c>
      <c r="Q39" s="174">
        <f t="shared" si="5"/>
        <v>0</v>
      </c>
      <c r="R39" s="20" t="str">
        <f t="shared" si="14"/>
        <v>German Toro</v>
      </c>
      <c r="S39" s="20" t="str">
        <f t="shared" si="14"/>
        <v>Team Diaz</v>
      </c>
    </row>
    <row r="40" spans="1:19" ht="19.5" customHeight="1">
      <c r="A40" s="54">
        <f t="shared" si="0"/>
        <v>31</v>
      </c>
      <c r="B40" s="52" t="s">
        <v>202</v>
      </c>
      <c r="C40" s="48" t="s">
        <v>23</v>
      </c>
      <c r="D40" s="48"/>
      <c r="E40" s="43" t="s">
        <v>43</v>
      </c>
      <c r="F40" s="49">
        <v>206</v>
      </c>
      <c r="G40" s="159">
        <v>25</v>
      </c>
      <c r="H40" s="160"/>
      <c r="I40" s="179">
        <f t="shared" si="10"/>
        <v>16</v>
      </c>
      <c r="J40" s="159">
        <v>23</v>
      </c>
      <c r="K40" s="160"/>
      <c r="L40" s="179">
        <f t="shared" si="11"/>
        <v>18</v>
      </c>
      <c r="M40" s="159">
        <v>24</v>
      </c>
      <c r="N40" s="160"/>
      <c r="O40" s="179">
        <f t="shared" si="12"/>
        <v>17</v>
      </c>
      <c r="P40" s="159">
        <f t="shared" si="13"/>
        <v>51</v>
      </c>
      <c r="Q40" s="174">
        <f t="shared" si="5"/>
        <v>25</v>
      </c>
      <c r="R40" s="20" t="str">
        <f t="shared" si="14"/>
        <v>Cedre Morales</v>
      </c>
      <c r="S40" s="20" t="str">
        <f t="shared" si="14"/>
        <v>Leones Rojos</v>
      </c>
    </row>
    <row r="41" spans="1:17" ht="19.5" customHeight="1">
      <c r="A41" s="54">
        <f t="shared" si="0"/>
        <v>32</v>
      </c>
      <c r="B41" s="52" t="s">
        <v>128</v>
      </c>
      <c r="C41" s="48" t="s">
        <v>117</v>
      </c>
      <c r="D41" s="48"/>
      <c r="E41" s="43" t="s">
        <v>43</v>
      </c>
      <c r="F41" s="49">
        <v>261</v>
      </c>
      <c r="G41" s="159">
        <v>9</v>
      </c>
      <c r="H41" s="160"/>
      <c r="I41" s="179">
        <f t="shared" si="10"/>
        <v>32</v>
      </c>
      <c r="J41" s="159">
        <v>22</v>
      </c>
      <c r="K41" s="160"/>
      <c r="L41" s="179">
        <f t="shared" si="11"/>
        <v>19</v>
      </c>
      <c r="M41" s="159">
        <v>15</v>
      </c>
      <c r="N41" s="160"/>
      <c r="O41" s="179">
        <f t="shared" si="12"/>
        <v>26</v>
      </c>
      <c r="P41" s="159">
        <f t="shared" si="13"/>
        <v>77</v>
      </c>
      <c r="Q41" s="174">
        <f t="shared" si="5"/>
        <v>15</v>
      </c>
    </row>
    <row r="42" spans="1:19" ht="19.5" customHeight="1">
      <c r="A42" s="54">
        <f t="shared" si="0"/>
        <v>33</v>
      </c>
      <c r="B42" s="52" t="s">
        <v>108</v>
      </c>
      <c r="C42" s="48" t="s">
        <v>117</v>
      </c>
      <c r="D42" s="48"/>
      <c r="E42" s="43" t="s">
        <v>43</v>
      </c>
      <c r="F42" s="49">
        <v>269</v>
      </c>
      <c r="G42" s="159">
        <v>19</v>
      </c>
      <c r="H42" s="160"/>
      <c r="I42" s="179">
        <f t="shared" si="10"/>
        <v>22</v>
      </c>
      <c r="J42" s="159">
        <v>12</v>
      </c>
      <c r="K42" s="160"/>
      <c r="L42" s="179">
        <f t="shared" si="11"/>
        <v>29</v>
      </c>
      <c r="M42" s="159">
        <v>21</v>
      </c>
      <c r="N42" s="160"/>
      <c r="O42" s="179">
        <f t="shared" si="12"/>
        <v>20</v>
      </c>
      <c r="P42" s="159">
        <f t="shared" si="13"/>
        <v>71</v>
      </c>
      <c r="Q42" s="174">
        <f t="shared" si="5"/>
        <v>18</v>
      </c>
      <c r="R42" s="20" t="str">
        <f aca="true" t="shared" si="15" ref="R42:S49">B42</f>
        <v>Walter Palma</v>
      </c>
      <c r="S42" s="20" t="str">
        <f t="shared" si="15"/>
        <v>Boosted</v>
      </c>
    </row>
    <row r="43" spans="1:19" ht="19.5" customHeight="1">
      <c r="A43" s="54">
        <f t="shared" si="0"/>
        <v>34</v>
      </c>
      <c r="B43" s="117" t="s">
        <v>107</v>
      </c>
      <c r="C43" s="51" t="s">
        <v>122</v>
      </c>
      <c r="D43" s="46"/>
      <c r="E43" s="43" t="s">
        <v>43</v>
      </c>
      <c r="F43" s="39">
        <v>290</v>
      </c>
      <c r="G43" s="159">
        <v>24</v>
      </c>
      <c r="H43" s="160"/>
      <c r="I43" s="179">
        <f t="shared" si="10"/>
        <v>17</v>
      </c>
      <c r="J43" s="159">
        <v>16</v>
      </c>
      <c r="K43" s="160"/>
      <c r="L43" s="179">
        <f t="shared" si="11"/>
        <v>25</v>
      </c>
      <c r="M43" s="159">
        <v>20</v>
      </c>
      <c r="N43" s="160"/>
      <c r="O43" s="179">
        <f t="shared" si="12"/>
        <v>21</v>
      </c>
      <c r="P43" s="159">
        <f t="shared" si="13"/>
        <v>63</v>
      </c>
      <c r="Q43" s="174">
        <f t="shared" si="5"/>
        <v>22</v>
      </c>
      <c r="R43" s="20" t="str">
        <f t="shared" si="15"/>
        <v>Sebastian Apablaza</v>
      </c>
      <c r="S43" s="20" t="str">
        <f t="shared" si="15"/>
        <v>Flechas Doradas</v>
      </c>
    </row>
    <row r="44" spans="1:19" ht="19.5" customHeight="1">
      <c r="A44" s="54">
        <f t="shared" si="0"/>
        <v>35</v>
      </c>
      <c r="B44" s="52" t="s">
        <v>280</v>
      </c>
      <c r="C44" s="48" t="s">
        <v>122</v>
      </c>
      <c r="D44" s="48"/>
      <c r="E44" s="43" t="s">
        <v>43</v>
      </c>
      <c r="F44" s="49">
        <v>298</v>
      </c>
      <c r="G44" s="159"/>
      <c r="H44" s="160"/>
      <c r="I44" s="179">
        <f t="shared" si="10"/>
        <v>0</v>
      </c>
      <c r="J44" s="159"/>
      <c r="K44" s="160"/>
      <c r="L44" s="179">
        <f t="shared" si="11"/>
        <v>0</v>
      </c>
      <c r="M44" s="159">
        <v>23</v>
      </c>
      <c r="N44" s="160"/>
      <c r="O44" s="179">
        <f t="shared" si="12"/>
        <v>18</v>
      </c>
      <c r="P44" s="159">
        <f t="shared" si="13"/>
        <v>18</v>
      </c>
      <c r="Q44" s="174">
        <f t="shared" si="5"/>
        <v>27</v>
      </c>
      <c r="R44" s="20" t="str">
        <f t="shared" si="15"/>
        <v>Giuliano Celedon</v>
      </c>
      <c r="S44" s="20" t="str">
        <f t="shared" si="15"/>
        <v>Flechas Doradas</v>
      </c>
    </row>
    <row r="45" spans="1:19" ht="19.5" customHeight="1">
      <c r="A45" s="54">
        <f t="shared" si="0"/>
        <v>36</v>
      </c>
      <c r="B45" s="117" t="s">
        <v>286</v>
      </c>
      <c r="C45" s="48" t="s">
        <v>237</v>
      </c>
      <c r="D45" s="46"/>
      <c r="E45" s="43" t="s">
        <v>43</v>
      </c>
      <c r="F45" s="39">
        <v>380</v>
      </c>
      <c r="G45" s="159">
        <v>26</v>
      </c>
      <c r="H45" s="160"/>
      <c r="I45" s="179">
        <f t="shared" si="10"/>
        <v>15</v>
      </c>
      <c r="J45" s="159">
        <v>24</v>
      </c>
      <c r="K45" s="160"/>
      <c r="L45" s="179">
        <f t="shared" si="11"/>
        <v>17</v>
      </c>
      <c r="M45" s="159">
        <v>25</v>
      </c>
      <c r="N45" s="160"/>
      <c r="O45" s="179">
        <f t="shared" si="12"/>
        <v>16</v>
      </c>
      <c r="P45" s="159">
        <f t="shared" si="13"/>
        <v>48</v>
      </c>
      <c r="Q45" s="174">
        <f t="shared" si="5"/>
        <v>26</v>
      </c>
      <c r="R45" s="20" t="str">
        <f t="shared" si="15"/>
        <v>Diego Soto</v>
      </c>
      <c r="S45" s="20" t="str">
        <f t="shared" si="15"/>
        <v>Chitas de Quilicura</v>
      </c>
    </row>
    <row r="46" spans="1:19" ht="19.5" customHeight="1">
      <c r="A46" s="54">
        <f t="shared" si="0"/>
        <v>37</v>
      </c>
      <c r="B46" s="52" t="s">
        <v>143</v>
      </c>
      <c r="C46" s="48" t="s">
        <v>51</v>
      </c>
      <c r="D46" s="48"/>
      <c r="E46" s="43" t="s">
        <v>43</v>
      </c>
      <c r="F46" s="49">
        <v>561</v>
      </c>
      <c r="G46" s="159"/>
      <c r="H46" s="160"/>
      <c r="I46" s="179">
        <f t="shared" si="10"/>
        <v>0</v>
      </c>
      <c r="J46" s="159"/>
      <c r="K46" s="160"/>
      <c r="L46" s="179">
        <f t="shared" si="11"/>
        <v>0</v>
      </c>
      <c r="M46" s="159"/>
      <c r="N46" s="160"/>
      <c r="O46" s="179">
        <f t="shared" si="12"/>
        <v>0</v>
      </c>
      <c r="P46" s="159">
        <f t="shared" si="13"/>
        <v>0</v>
      </c>
      <c r="Q46" s="174">
        <f t="shared" si="5"/>
        <v>0</v>
      </c>
      <c r="R46" s="20" t="str">
        <f t="shared" si="15"/>
        <v>Francisco Duran</v>
      </c>
      <c r="S46" s="20" t="str">
        <f t="shared" si="15"/>
        <v>Black Bull</v>
      </c>
    </row>
    <row r="47" spans="1:19" ht="19.5" customHeight="1">
      <c r="A47" s="54">
        <f t="shared" si="0"/>
        <v>38</v>
      </c>
      <c r="B47" s="52" t="s">
        <v>131</v>
      </c>
      <c r="C47" s="48" t="s">
        <v>70</v>
      </c>
      <c r="D47" s="48"/>
      <c r="E47" s="43" t="s">
        <v>43</v>
      </c>
      <c r="F47" s="49">
        <v>736</v>
      </c>
      <c r="G47" s="159">
        <v>16</v>
      </c>
      <c r="H47" s="160"/>
      <c r="I47" s="179">
        <f t="shared" si="10"/>
        <v>25</v>
      </c>
      <c r="J47" s="159">
        <v>19</v>
      </c>
      <c r="K47" s="200"/>
      <c r="L47" s="179">
        <f t="shared" si="11"/>
        <v>22</v>
      </c>
      <c r="M47" s="159">
        <v>14</v>
      </c>
      <c r="N47" s="200"/>
      <c r="O47" s="179">
        <f t="shared" si="12"/>
        <v>27</v>
      </c>
      <c r="P47" s="159">
        <f t="shared" si="13"/>
        <v>74</v>
      </c>
      <c r="Q47" s="174">
        <f t="shared" si="5"/>
        <v>17</v>
      </c>
      <c r="R47" s="20" t="str">
        <f t="shared" si="15"/>
        <v>Matias Venegas</v>
      </c>
      <c r="S47" s="20" t="str">
        <f t="shared" si="15"/>
        <v>Dragones</v>
      </c>
    </row>
    <row r="48" spans="1:19" ht="19.5" customHeight="1">
      <c r="A48" s="54">
        <f t="shared" si="0"/>
        <v>39</v>
      </c>
      <c r="B48" s="52" t="s">
        <v>138</v>
      </c>
      <c r="C48" s="48" t="s">
        <v>207</v>
      </c>
      <c r="D48" s="48"/>
      <c r="E48" s="43" t="s">
        <v>43</v>
      </c>
      <c r="F48" s="49">
        <v>824</v>
      </c>
      <c r="G48" s="159">
        <v>22</v>
      </c>
      <c r="H48" s="160"/>
      <c r="I48" s="179">
        <f t="shared" si="10"/>
        <v>19</v>
      </c>
      <c r="J48" s="159">
        <v>7</v>
      </c>
      <c r="K48" s="160"/>
      <c r="L48" s="179">
        <f t="shared" si="11"/>
        <v>34</v>
      </c>
      <c r="M48" s="159">
        <v>6</v>
      </c>
      <c r="N48" s="160"/>
      <c r="O48" s="179">
        <f t="shared" si="12"/>
        <v>35</v>
      </c>
      <c r="P48" s="159">
        <f t="shared" si="13"/>
        <v>88</v>
      </c>
      <c r="Q48" s="174">
        <f t="shared" si="5"/>
        <v>9</v>
      </c>
      <c r="R48" s="20" t="str">
        <f t="shared" si="15"/>
        <v>Ignacio Mardones</v>
      </c>
      <c r="S48" s="20" t="str">
        <f t="shared" si="15"/>
        <v>RPA</v>
      </c>
    </row>
    <row r="49" spans="1:19" ht="19.5" customHeight="1">
      <c r="A49" s="54">
        <f t="shared" si="0"/>
        <v>40</v>
      </c>
      <c r="B49" s="52" t="s">
        <v>77</v>
      </c>
      <c r="C49" s="48" t="s">
        <v>207</v>
      </c>
      <c r="D49" s="48"/>
      <c r="E49" s="43" t="s">
        <v>43</v>
      </c>
      <c r="F49" s="49">
        <v>825</v>
      </c>
      <c r="G49" s="159">
        <v>11</v>
      </c>
      <c r="H49" s="160"/>
      <c r="I49" s="179">
        <f t="shared" si="10"/>
        <v>30</v>
      </c>
      <c r="J49" s="159">
        <v>9</v>
      </c>
      <c r="K49" s="160"/>
      <c r="L49" s="179">
        <f t="shared" si="11"/>
        <v>32</v>
      </c>
      <c r="M49" s="159">
        <v>12</v>
      </c>
      <c r="N49" s="160"/>
      <c r="O49" s="179">
        <f t="shared" si="12"/>
        <v>29</v>
      </c>
      <c r="P49" s="159">
        <f t="shared" si="13"/>
        <v>91</v>
      </c>
      <c r="Q49" s="174">
        <f t="shared" si="5"/>
        <v>7</v>
      </c>
      <c r="R49" s="20" t="str">
        <f t="shared" si="15"/>
        <v>Danko Vidal</v>
      </c>
      <c r="S49" s="20" t="str">
        <f t="shared" si="15"/>
        <v>RPA</v>
      </c>
    </row>
  </sheetData>
  <sheetProtection/>
  <mergeCells count="8">
    <mergeCell ref="A2:Q2"/>
    <mergeCell ref="A3:Q3"/>
    <mergeCell ref="H7:I7"/>
    <mergeCell ref="K7:L7"/>
    <mergeCell ref="N7:O7"/>
    <mergeCell ref="G8:I8"/>
    <mergeCell ref="J8:L8"/>
    <mergeCell ref="M8:O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56"/>
  <sheetViews>
    <sheetView showZeros="0" zoomScaleSheetLayoutView="100" zoomScalePageLayoutView="0" workbookViewId="0" topLeftCell="A6">
      <selection activeCell="O26" sqref="O26"/>
    </sheetView>
  </sheetViews>
  <sheetFormatPr defaultColWidth="9.140625" defaultRowHeight="12.75"/>
  <cols>
    <col min="1" max="1" width="3.28125" style="20" customWidth="1"/>
    <col min="2" max="2" width="25.421875" style="20" bestFit="1" customWidth="1"/>
    <col min="3" max="3" width="20.140625" style="20" customWidth="1"/>
    <col min="4" max="4" width="25.00390625" style="20" hidden="1" customWidth="1"/>
    <col min="5" max="5" width="3.57421875" style="20" hidden="1" customWidth="1"/>
    <col min="6" max="7" width="9.140625" style="20" customWidth="1"/>
    <col min="8" max="8" width="14.28125" style="20" hidden="1" customWidth="1"/>
    <col min="9" max="9" width="14.00390625" style="20" hidden="1" customWidth="1"/>
    <col min="10" max="10" width="10.7109375" style="20" customWidth="1"/>
    <col min="11" max="11" width="9.421875" style="20" customWidth="1"/>
    <col min="12" max="12" width="9.140625" style="20" customWidth="1"/>
    <col min="13" max="13" width="14.28125" style="20" hidden="1" customWidth="1"/>
    <col min="14" max="14" width="14.00390625" style="20" hidden="1" customWidth="1"/>
    <col min="15" max="15" width="11.00390625" style="20" customWidth="1"/>
    <col min="16" max="17" width="9.140625" style="20" customWidth="1"/>
    <col min="18" max="18" width="14.28125" style="20" hidden="1" customWidth="1"/>
    <col min="19" max="19" width="14.00390625" style="20" hidden="1" customWidth="1"/>
    <col min="20" max="20" width="10.421875" style="20" customWidth="1"/>
    <col min="21" max="23" width="9.140625" style="20" customWidth="1"/>
    <col min="24" max="24" width="14.28125" style="20" hidden="1" customWidth="1"/>
    <col min="25" max="25" width="14.00390625" style="20" hidden="1" customWidth="1"/>
    <col min="26" max="16384" width="9.140625" style="20" customWidth="1"/>
  </cols>
  <sheetData>
    <row r="2" spans="1:23" ht="20.25">
      <c r="A2" s="214" t="str">
        <f>'TC DAMAS VEL.'!A2:Q2</f>
        <v>PLANILLAS RANKING ALTA COMPETENCIA 2018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</row>
    <row r="3" spans="1:23" ht="20.25">
      <c r="A3" s="214" t="str">
        <f>'TC DAMAS VEL.'!A3:Q3</f>
        <v>5º FECHA RANKING  -  08 y 09 DE SEPTIEMBRE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</row>
    <row r="4" ht="4.5" customHeight="1"/>
    <row r="5" ht="15">
      <c r="A5" s="67" t="s">
        <v>13</v>
      </c>
    </row>
    <row r="6" ht="15.75" thickBot="1">
      <c r="A6" s="67"/>
    </row>
    <row r="7" spans="3:21" ht="13.5" thickBot="1">
      <c r="C7" s="68" t="s">
        <v>8</v>
      </c>
      <c r="D7" s="69"/>
      <c r="E7" s="69"/>
      <c r="F7" s="70">
        <f>COUNTA(B10:B51)</f>
        <v>40</v>
      </c>
      <c r="G7" s="68" t="s">
        <v>12</v>
      </c>
      <c r="J7" s="215"/>
      <c r="K7" s="216"/>
      <c r="L7" s="68" t="s">
        <v>12</v>
      </c>
      <c r="M7" s="23"/>
      <c r="N7" s="23"/>
      <c r="O7" s="215"/>
      <c r="P7" s="216"/>
      <c r="Q7" s="69" t="s">
        <v>12</v>
      </c>
      <c r="T7" s="215"/>
      <c r="U7" s="216"/>
    </row>
    <row r="8" spans="7:23" ht="29.25" customHeight="1" thickBot="1">
      <c r="G8" s="217" t="s">
        <v>366</v>
      </c>
      <c r="H8" s="218"/>
      <c r="I8" s="218"/>
      <c r="J8" s="218"/>
      <c r="K8" s="219"/>
      <c r="L8" s="220" t="s">
        <v>370</v>
      </c>
      <c r="M8" s="221"/>
      <c r="N8" s="221"/>
      <c r="O8" s="221"/>
      <c r="P8" s="222"/>
      <c r="Q8" s="221" t="s">
        <v>404</v>
      </c>
      <c r="R8" s="221"/>
      <c r="S8" s="221"/>
      <c r="T8" s="221"/>
      <c r="U8" s="222"/>
      <c r="V8" s="25"/>
      <c r="W8" s="25"/>
    </row>
    <row r="9" spans="1:27" s="64" customFormat="1" ht="13.5" thickBot="1">
      <c r="A9" s="71"/>
      <c r="B9" s="72" t="s">
        <v>0</v>
      </c>
      <c r="C9" s="73" t="s">
        <v>19</v>
      </c>
      <c r="D9" s="74"/>
      <c r="E9" s="74" t="s">
        <v>41</v>
      </c>
      <c r="F9" s="75" t="s">
        <v>1</v>
      </c>
      <c r="G9" s="84" t="s">
        <v>2</v>
      </c>
      <c r="J9" s="85" t="s">
        <v>3</v>
      </c>
      <c r="K9" s="87" t="s">
        <v>4</v>
      </c>
      <c r="L9" s="84" t="s">
        <v>2</v>
      </c>
      <c r="M9" s="71"/>
      <c r="N9" s="71"/>
      <c r="O9" s="85" t="s">
        <v>3</v>
      </c>
      <c r="P9" s="87" t="s">
        <v>4</v>
      </c>
      <c r="Q9" s="90" t="s">
        <v>2</v>
      </c>
      <c r="T9" s="85" t="s">
        <v>3</v>
      </c>
      <c r="U9" s="87" t="s">
        <v>4</v>
      </c>
      <c r="V9" s="72" t="s">
        <v>7</v>
      </c>
      <c r="W9" s="75" t="s">
        <v>2</v>
      </c>
      <c r="AA9" s="20"/>
    </row>
    <row r="10" spans="1:25" ht="18" customHeight="1">
      <c r="A10" s="53">
        <f aca="true" t="shared" si="0" ref="A10:A51">IF(B10&gt;0,A9+1,"")</f>
        <v>1</v>
      </c>
      <c r="B10" s="109" t="s">
        <v>275</v>
      </c>
      <c r="C10" s="109" t="s">
        <v>28</v>
      </c>
      <c r="D10" s="109"/>
      <c r="E10" s="110"/>
      <c r="F10" s="111">
        <v>36</v>
      </c>
      <c r="G10" s="177"/>
      <c r="H10" s="165"/>
      <c r="I10" s="165"/>
      <c r="J10" s="166"/>
      <c r="K10" s="169">
        <f>IF(G10=0,0,$F$7+1-G10)</f>
        <v>0</v>
      </c>
      <c r="L10" s="164"/>
      <c r="M10" s="165"/>
      <c r="N10" s="165"/>
      <c r="O10" s="166"/>
      <c r="P10" s="169">
        <f aca="true" t="shared" si="1" ref="P10:P51">IF(L10=0,0,$F$7+1-L10)</f>
        <v>0</v>
      </c>
      <c r="Q10" s="164"/>
      <c r="R10" s="168"/>
      <c r="S10" s="168"/>
      <c r="T10" s="166"/>
      <c r="U10" s="169">
        <f aca="true" t="shared" si="2" ref="U10:U29">IF(Q10=0,0,$F$7+1-Q10)</f>
        <v>0</v>
      </c>
      <c r="V10" s="177">
        <f>K10+P10+U10</f>
        <v>0</v>
      </c>
      <c r="W10" s="169">
        <f>IF(V10=0,0,RANK(V10,$V$10:$V$51,0))</f>
        <v>0</v>
      </c>
      <c r="X10" s="20" t="str">
        <f>$B10</f>
        <v>Constanza Santis</v>
      </c>
      <c r="Y10" s="20" t="str">
        <f>$C10</f>
        <v>Ruedas de Fuego</v>
      </c>
    </row>
    <row r="11" spans="1:25" ht="18" customHeight="1">
      <c r="A11" s="54">
        <f t="shared" si="0"/>
        <v>2</v>
      </c>
      <c r="B11" s="48" t="s">
        <v>251</v>
      </c>
      <c r="C11" s="48" t="s">
        <v>21</v>
      </c>
      <c r="D11" s="48"/>
      <c r="E11" s="43"/>
      <c r="F11" s="50">
        <v>45</v>
      </c>
      <c r="G11" s="161">
        <v>17</v>
      </c>
      <c r="H11" s="171"/>
      <c r="I11" s="171"/>
      <c r="J11" s="160"/>
      <c r="K11" s="156">
        <f aca="true" t="shared" si="3" ref="K11:K50">IF(G11=0,0,$F$7+1-G11)</f>
        <v>24</v>
      </c>
      <c r="L11" s="159">
        <v>18</v>
      </c>
      <c r="M11" s="171"/>
      <c r="N11" s="171"/>
      <c r="O11" s="160"/>
      <c r="P11" s="156">
        <f t="shared" si="1"/>
        <v>23</v>
      </c>
      <c r="Q11" s="159">
        <v>21</v>
      </c>
      <c r="R11" s="173"/>
      <c r="S11" s="173"/>
      <c r="T11" s="160"/>
      <c r="U11" s="174">
        <f t="shared" si="2"/>
        <v>20</v>
      </c>
      <c r="V11" s="161">
        <f>K11+P11+U11</f>
        <v>67</v>
      </c>
      <c r="W11" s="174">
        <f>IF(V11=0,0,RANK(V11,$V$10:$V$51,0))</f>
        <v>19</v>
      </c>
      <c r="X11" s="20" t="str">
        <f>$B11</f>
        <v>Francisca Berland</v>
      </c>
      <c r="Y11" s="20" t="str">
        <f>$C11</f>
        <v>Universitario</v>
      </c>
    </row>
    <row r="12" spans="1:25" ht="18" customHeight="1">
      <c r="A12" s="54">
        <f t="shared" si="0"/>
        <v>3</v>
      </c>
      <c r="B12" s="48" t="s">
        <v>146</v>
      </c>
      <c r="C12" s="48" t="s">
        <v>21</v>
      </c>
      <c r="D12" s="48"/>
      <c r="E12" s="43"/>
      <c r="F12" s="50">
        <v>55</v>
      </c>
      <c r="G12" s="161">
        <v>10</v>
      </c>
      <c r="H12" s="171"/>
      <c r="I12" s="171"/>
      <c r="J12" s="160"/>
      <c r="K12" s="156">
        <f t="shared" si="3"/>
        <v>31</v>
      </c>
      <c r="L12" s="159">
        <v>4</v>
      </c>
      <c r="M12" s="171"/>
      <c r="N12" s="171"/>
      <c r="O12" s="160"/>
      <c r="P12" s="156">
        <f t="shared" si="1"/>
        <v>37</v>
      </c>
      <c r="Q12" s="159">
        <v>10</v>
      </c>
      <c r="R12" s="173"/>
      <c r="S12" s="173"/>
      <c r="T12" s="160"/>
      <c r="U12" s="174">
        <f t="shared" si="2"/>
        <v>31</v>
      </c>
      <c r="V12" s="161">
        <f>K12+P12+U12</f>
        <v>99</v>
      </c>
      <c r="W12" s="174">
        <f>IF(V12=0,0,RANK(V12,$V$10:$V$51,0))</f>
        <v>7</v>
      </c>
      <c r="X12" s="20" t="str">
        <f>$B12</f>
        <v>Valentina Martinez</v>
      </c>
      <c r="Y12" s="20" t="str">
        <f>$C12</f>
        <v>Universitario</v>
      </c>
    </row>
    <row r="13" spans="1:23" ht="18" customHeight="1">
      <c r="A13" s="54">
        <f t="shared" si="0"/>
        <v>4</v>
      </c>
      <c r="B13" s="48" t="s">
        <v>111</v>
      </c>
      <c r="C13" s="48" t="s">
        <v>21</v>
      </c>
      <c r="D13" s="48"/>
      <c r="E13" s="43"/>
      <c r="F13" s="50">
        <v>57</v>
      </c>
      <c r="G13" s="161">
        <v>9</v>
      </c>
      <c r="H13" s="171"/>
      <c r="I13" s="171"/>
      <c r="J13" s="160"/>
      <c r="K13" s="156">
        <f t="shared" si="3"/>
        <v>32</v>
      </c>
      <c r="L13" s="159">
        <v>2</v>
      </c>
      <c r="M13" s="171"/>
      <c r="N13" s="171"/>
      <c r="O13" s="160"/>
      <c r="P13" s="156">
        <f t="shared" si="1"/>
        <v>39</v>
      </c>
      <c r="Q13" s="159">
        <v>8</v>
      </c>
      <c r="R13" s="173"/>
      <c r="S13" s="173"/>
      <c r="T13" s="160"/>
      <c r="U13" s="174">
        <f t="shared" si="2"/>
        <v>33</v>
      </c>
      <c r="V13" s="161">
        <f aca="true" t="shared" si="4" ref="V13:V19">K13+P13+U13</f>
        <v>104</v>
      </c>
      <c r="W13" s="174">
        <f aca="true" t="shared" si="5" ref="W13:W19">IF(V13=0,0,RANK(V13,$V$10:$V$51,0))</f>
        <v>5</v>
      </c>
    </row>
    <row r="14" spans="1:25" ht="18" customHeight="1">
      <c r="A14" s="54">
        <f t="shared" si="0"/>
        <v>5</v>
      </c>
      <c r="B14" s="48" t="s">
        <v>83</v>
      </c>
      <c r="C14" s="48" t="s">
        <v>21</v>
      </c>
      <c r="D14" s="48"/>
      <c r="E14" s="43"/>
      <c r="F14" s="50">
        <v>59</v>
      </c>
      <c r="G14" s="161">
        <v>3</v>
      </c>
      <c r="H14" s="171"/>
      <c r="I14" s="171"/>
      <c r="J14" s="160"/>
      <c r="K14" s="156">
        <f t="shared" si="3"/>
        <v>38</v>
      </c>
      <c r="L14" s="159">
        <v>6</v>
      </c>
      <c r="M14" s="171"/>
      <c r="N14" s="171"/>
      <c r="O14" s="160"/>
      <c r="P14" s="156">
        <f t="shared" si="1"/>
        <v>35</v>
      </c>
      <c r="Q14" s="159">
        <v>5</v>
      </c>
      <c r="R14" s="173"/>
      <c r="S14" s="173"/>
      <c r="T14" s="160"/>
      <c r="U14" s="174">
        <f t="shared" si="2"/>
        <v>36</v>
      </c>
      <c r="V14" s="195">
        <f t="shared" si="4"/>
        <v>109</v>
      </c>
      <c r="W14" s="196">
        <v>3</v>
      </c>
      <c r="X14" s="20" t="str">
        <f aca="true" t="shared" si="6" ref="X14:X48">$B14</f>
        <v>Moira Chaña</v>
      </c>
      <c r="Y14" s="20" t="str">
        <f aca="true" t="shared" si="7" ref="Y14:Y33">$C14</f>
        <v>Universitario</v>
      </c>
    </row>
    <row r="15" spans="1:25" ht="18" customHeight="1">
      <c r="A15" s="54">
        <f t="shared" si="0"/>
        <v>6</v>
      </c>
      <c r="B15" s="48" t="s">
        <v>261</v>
      </c>
      <c r="C15" s="48" t="s">
        <v>27</v>
      </c>
      <c r="D15" s="48"/>
      <c r="E15" s="43"/>
      <c r="F15" s="50">
        <v>133</v>
      </c>
      <c r="G15" s="161"/>
      <c r="H15" s="171"/>
      <c r="I15" s="171"/>
      <c r="J15" s="160"/>
      <c r="K15" s="156">
        <f t="shared" si="3"/>
        <v>0</v>
      </c>
      <c r="L15" s="159"/>
      <c r="M15" s="171"/>
      <c r="N15" s="171"/>
      <c r="O15" s="160"/>
      <c r="P15" s="156">
        <f t="shared" si="1"/>
        <v>0</v>
      </c>
      <c r="Q15" s="159"/>
      <c r="R15" s="173"/>
      <c r="S15" s="173"/>
      <c r="T15" s="160"/>
      <c r="U15" s="174">
        <f t="shared" si="2"/>
        <v>0</v>
      </c>
      <c r="V15" s="161">
        <f t="shared" si="4"/>
        <v>0</v>
      </c>
      <c r="W15" s="174">
        <f t="shared" si="5"/>
        <v>0</v>
      </c>
      <c r="X15" s="20" t="str">
        <f t="shared" si="6"/>
        <v>Katalina Varas</v>
      </c>
      <c r="Y15" s="20" t="str">
        <f t="shared" si="7"/>
        <v>Escuela Nacional</v>
      </c>
    </row>
    <row r="16" spans="1:25" ht="18" customHeight="1">
      <c r="A16" s="54">
        <f t="shared" si="0"/>
        <v>7</v>
      </c>
      <c r="B16" s="48" t="s">
        <v>260</v>
      </c>
      <c r="C16" s="48" t="s">
        <v>27</v>
      </c>
      <c r="D16" s="48"/>
      <c r="E16" s="43"/>
      <c r="F16" s="50">
        <v>139</v>
      </c>
      <c r="G16" s="161"/>
      <c r="H16" s="171"/>
      <c r="I16" s="171"/>
      <c r="J16" s="160"/>
      <c r="K16" s="156">
        <f t="shared" si="3"/>
        <v>0</v>
      </c>
      <c r="L16" s="159"/>
      <c r="M16" s="171"/>
      <c r="N16" s="171"/>
      <c r="O16" s="160"/>
      <c r="P16" s="156">
        <f t="shared" si="1"/>
        <v>0</v>
      </c>
      <c r="Q16" s="159"/>
      <c r="R16" s="173"/>
      <c r="S16" s="173"/>
      <c r="T16" s="160"/>
      <c r="U16" s="174">
        <f t="shared" si="2"/>
        <v>0</v>
      </c>
      <c r="V16" s="161">
        <f t="shared" si="4"/>
        <v>0</v>
      </c>
      <c r="W16" s="174">
        <f t="shared" si="5"/>
        <v>0</v>
      </c>
      <c r="X16" s="20" t="str">
        <f t="shared" si="6"/>
        <v>Catalina Aguirre</v>
      </c>
      <c r="Y16" s="20" t="str">
        <f t="shared" si="7"/>
        <v>Escuela Nacional</v>
      </c>
    </row>
    <row r="17" spans="1:25" ht="18" customHeight="1">
      <c r="A17" s="54">
        <f t="shared" si="0"/>
        <v>8</v>
      </c>
      <c r="B17" s="48" t="s">
        <v>262</v>
      </c>
      <c r="C17" s="48" t="s">
        <v>22</v>
      </c>
      <c r="D17" s="48"/>
      <c r="E17" s="43"/>
      <c r="F17" s="50">
        <v>151</v>
      </c>
      <c r="G17" s="161">
        <v>23</v>
      </c>
      <c r="H17" s="171"/>
      <c r="I17" s="171"/>
      <c r="J17" s="160"/>
      <c r="K17" s="156">
        <f t="shared" si="3"/>
        <v>18</v>
      </c>
      <c r="L17" s="159">
        <v>15</v>
      </c>
      <c r="M17" s="171"/>
      <c r="N17" s="171"/>
      <c r="O17" s="160"/>
      <c r="P17" s="156">
        <f t="shared" si="1"/>
        <v>26</v>
      </c>
      <c r="Q17" s="159">
        <v>17</v>
      </c>
      <c r="R17" s="173"/>
      <c r="S17" s="173"/>
      <c r="T17" s="160"/>
      <c r="U17" s="174">
        <f t="shared" si="2"/>
        <v>24</v>
      </c>
      <c r="V17" s="161">
        <f t="shared" si="4"/>
        <v>68</v>
      </c>
      <c r="W17" s="174">
        <f t="shared" si="5"/>
        <v>17</v>
      </c>
      <c r="X17" s="20" t="str">
        <f t="shared" si="6"/>
        <v>Alyha Velasquez</v>
      </c>
      <c r="Y17" s="20" t="str">
        <f t="shared" si="7"/>
        <v>Diego Portales</v>
      </c>
    </row>
    <row r="18" spans="1:25" ht="18" customHeight="1">
      <c r="A18" s="54">
        <f t="shared" si="0"/>
        <v>9</v>
      </c>
      <c r="B18" s="48" t="s">
        <v>136</v>
      </c>
      <c r="C18" s="48" t="s">
        <v>22</v>
      </c>
      <c r="D18" s="48"/>
      <c r="E18" s="43"/>
      <c r="F18" s="50">
        <v>152</v>
      </c>
      <c r="G18" s="161">
        <v>1</v>
      </c>
      <c r="H18" s="171"/>
      <c r="I18" s="171"/>
      <c r="J18" s="160" t="s">
        <v>405</v>
      </c>
      <c r="K18" s="156">
        <f t="shared" si="3"/>
        <v>40</v>
      </c>
      <c r="L18" s="159">
        <v>1</v>
      </c>
      <c r="M18" s="171"/>
      <c r="N18" s="171"/>
      <c r="O18" s="160" t="s">
        <v>406</v>
      </c>
      <c r="P18" s="156">
        <f t="shared" si="1"/>
        <v>40</v>
      </c>
      <c r="Q18" s="159">
        <v>2</v>
      </c>
      <c r="R18" s="173"/>
      <c r="S18" s="173"/>
      <c r="T18" s="160"/>
      <c r="U18" s="174">
        <f t="shared" si="2"/>
        <v>39</v>
      </c>
      <c r="V18" s="195">
        <f t="shared" si="4"/>
        <v>119</v>
      </c>
      <c r="W18" s="196">
        <f t="shared" si="5"/>
        <v>1</v>
      </c>
      <c r="X18" s="20" t="str">
        <f t="shared" si="6"/>
        <v>Catalina Lorca</v>
      </c>
      <c r="Y18" s="20" t="str">
        <f t="shared" si="7"/>
        <v>Diego Portales</v>
      </c>
    </row>
    <row r="19" spans="1:25" ht="18" customHeight="1">
      <c r="A19" s="54">
        <f t="shared" si="0"/>
        <v>10</v>
      </c>
      <c r="B19" s="48" t="s">
        <v>179</v>
      </c>
      <c r="C19" s="48" t="s">
        <v>23</v>
      </c>
      <c r="D19" s="48"/>
      <c r="E19" s="43"/>
      <c r="F19" s="50">
        <v>208</v>
      </c>
      <c r="G19" s="161">
        <v>21</v>
      </c>
      <c r="H19" s="171"/>
      <c r="I19" s="171"/>
      <c r="J19" s="160"/>
      <c r="K19" s="156">
        <f t="shared" si="3"/>
        <v>20</v>
      </c>
      <c r="L19" s="159">
        <v>20</v>
      </c>
      <c r="M19" s="171"/>
      <c r="N19" s="171"/>
      <c r="O19" s="160"/>
      <c r="P19" s="156">
        <f t="shared" si="1"/>
        <v>21</v>
      </c>
      <c r="Q19" s="159">
        <v>13</v>
      </c>
      <c r="R19" s="173"/>
      <c r="S19" s="173"/>
      <c r="T19" s="160"/>
      <c r="U19" s="174">
        <f t="shared" si="2"/>
        <v>28</v>
      </c>
      <c r="V19" s="161">
        <f t="shared" si="4"/>
        <v>69</v>
      </c>
      <c r="W19" s="174">
        <f t="shared" si="5"/>
        <v>16</v>
      </c>
      <c r="X19" s="20" t="str">
        <f t="shared" si="6"/>
        <v>Millaray Melin</v>
      </c>
      <c r="Y19" s="20" t="str">
        <f t="shared" si="7"/>
        <v>Leones Rojos</v>
      </c>
    </row>
    <row r="20" spans="1:25" ht="18" customHeight="1">
      <c r="A20" s="54">
        <f t="shared" si="0"/>
        <v>11</v>
      </c>
      <c r="B20" s="48" t="s">
        <v>276</v>
      </c>
      <c r="C20" s="48" t="s">
        <v>117</v>
      </c>
      <c r="D20" s="48"/>
      <c r="E20" s="43"/>
      <c r="F20" s="50">
        <v>262</v>
      </c>
      <c r="G20" s="161">
        <v>23</v>
      </c>
      <c r="H20" s="171"/>
      <c r="I20" s="171"/>
      <c r="J20" s="160"/>
      <c r="K20" s="156">
        <f t="shared" si="3"/>
        <v>18</v>
      </c>
      <c r="L20" s="159">
        <v>16</v>
      </c>
      <c r="M20" s="171"/>
      <c r="N20" s="171"/>
      <c r="O20" s="160"/>
      <c r="P20" s="156">
        <f t="shared" si="1"/>
        <v>25</v>
      </c>
      <c r="Q20" s="159">
        <v>19</v>
      </c>
      <c r="R20" s="173"/>
      <c r="S20" s="173"/>
      <c r="T20" s="160"/>
      <c r="U20" s="174">
        <f t="shared" si="2"/>
        <v>22</v>
      </c>
      <c r="V20" s="161">
        <f aca="true" t="shared" si="8" ref="V20:V51">K20+P20+U20</f>
        <v>65</v>
      </c>
      <c r="W20" s="174">
        <f aca="true" t="shared" si="9" ref="W20:W49">IF(V20=0,0,RANK(V20,$V$10:$V$51,0))</f>
        <v>21</v>
      </c>
      <c r="X20" s="20" t="str">
        <f t="shared" si="6"/>
        <v>Javiera Lara</v>
      </c>
      <c r="Y20" s="20" t="str">
        <f t="shared" si="7"/>
        <v>Boosted</v>
      </c>
    </row>
    <row r="21" spans="1:25" ht="18" customHeight="1">
      <c r="A21" s="54">
        <f t="shared" si="0"/>
        <v>12</v>
      </c>
      <c r="B21" s="48" t="s">
        <v>254</v>
      </c>
      <c r="C21" s="48" t="s">
        <v>122</v>
      </c>
      <c r="D21" s="48"/>
      <c r="E21" s="43"/>
      <c r="F21" s="50">
        <v>293</v>
      </c>
      <c r="G21" s="161">
        <v>18</v>
      </c>
      <c r="H21" s="171"/>
      <c r="I21" s="171"/>
      <c r="J21" s="160"/>
      <c r="K21" s="156">
        <f t="shared" si="3"/>
        <v>23</v>
      </c>
      <c r="L21" s="159">
        <v>17</v>
      </c>
      <c r="M21" s="171"/>
      <c r="N21" s="171"/>
      <c r="O21" s="160"/>
      <c r="P21" s="156">
        <f t="shared" si="1"/>
        <v>24</v>
      </c>
      <c r="Q21" s="159">
        <v>20</v>
      </c>
      <c r="R21" s="173"/>
      <c r="S21" s="173"/>
      <c r="T21" s="160"/>
      <c r="U21" s="174">
        <f t="shared" si="2"/>
        <v>21</v>
      </c>
      <c r="V21" s="161">
        <f t="shared" si="8"/>
        <v>68</v>
      </c>
      <c r="W21" s="174">
        <f t="shared" si="9"/>
        <v>17</v>
      </c>
      <c r="X21" s="20" t="str">
        <f t="shared" si="6"/>
        <v>Martina Cerezo</v>
      </c>
      <c r="Y21" s="20" t="str">
        <f t="shared" si="7"/>
        <v>Flechas Doradas</v>
      </c>
    </row>
    <row r="22" spans="1:25" ht="18" customHeight="1">
      <c r="A22" s="54">
        <f t="shared" si="0"/>
        <v>13</v>
      </c>
      <c r="B22" s="48" t="s">
        <v>270</v>
      </c>
      <c r="C22" s="48" t="s">
        <v>178</v>
      </c>
      <c r="D22" s="48"/>
      <c r="E22" s="43"/>
      <c r="F22" s="50">
        <v>391</v>
      </c>
      <c r="G22" s="161"/>
      <c r="H22" s="171"/>
      <c r="I22" s="171"/>
      <c r="J22" s="160"/>
      <c r="K22" s="156">
        <f t="shared" si="3"/>
        <v>0</v>
      </c>
      <c r="L22" s="159"/>
      <c r="M22" s="171"/>
      <c r="N22" s="171"/>
      <c r="O22" s="160"/>
      <c r="P22" s="156">
        <f t="shared" si="1"/>
        <v>0</v>
      </c>
      <c r="Q22" s="159"/>
      <c r="R22" s="173"/>
      <c r="S22" s="173"/>
      <c r="T22" s="160"/>
      <c r="U22" s="174">
        <f t="shared" si="2"/>
        <v>0</v>
      </c>
      <c r="V22" s="161">
        <f t="shared" si="8"/>
        <v>0</v>
      </c>
      <c r="W22" s="174">
        <f t="shared" si="9"/>
        <v>0</v>
      </c>
      <c r="X22" s="20" t="str">
        <f t="shared" si="6"/>
        <v>Francisca Bronstein</v>
      </c>
      <c r="Y22" s="20" t="str">
        <f t="shared" si="7"/>
        <v>Chitas Quilicura</v>
      </c>
    </row>
    <row r="23" spans="1:25" ht="18" customHeight="1">
      <c r="A23" s="54">
        <f t="shared" si="0"/>
        <v>14</v>
      </c>
      <c r="B23" s="48" t="s">
        <v>271</v>
      </c>
      <c r="C23" s="48" t="s">
        <v>178</v>
      </c>
      <c r="D23" s="48"/>
      <c r="E23" s="43"/>
      <c r="F23" s="50">
        <v>398</v>
      </c>
      <c r="G23" s="161"/>
      <c r="H23" s="171"/>
      <c r="I23" s="171"/>
      <c r="J23" s="160"/>
      <c r="K23" s="156">
        <f t="shared" si="3"/>
        <v>0</v>
      </c>
      <c r="L23" s="159"/>
      <c r="M23" s="171"/>
      <c r="N23" s="171"/>
      <c r="O23" s="160"/>
      <c r="P23" s="156">
        <f t="shared" si="1"/>
        <v>0</v>
      </c>
      <c r="Q23" s="159"/>
      <c r="R23" s="173"/>
      <c r="S23" s="173"/>
      <c r="T23" s="160"/>
      <c r="U23" s="174">
        <f t="shared" si="2"/>
        <v>0</v>
      </c>
      <c r="V23" s="161">
        <f t="shared" si="8"/>
        <v>0</v>
      </c>
      <c r="W23" s="174">
        <f t="shared" si="9"/>
        <v>0</v>
      </c>
      <c r="X23" s="20" t="str">
        <f t="shared" si="6"/>
        <v>Barbara Cares</v>
      </c>
      <c r="Y23" s="20" t="str">
        <f t="shared" si="7"/>
        <v>Chitas Quilicura</v>
      </c>
    </row>
    <row r="24" spans="1:25" ht="18" customHeight="1">
      <c r="A24" s="54">
        <f t="shared" si="0"/>
        <v>15</v>
      </c>
      <c r="B24" s="48" t="s">
        <v>274</v>
      </c>
      <c r="C24" s="48" t="s">
        <v>154</v>
      </c>
      <c r="D24" s="48"/>
      <c r="E24" s="43"/>
      <c r="F24" s="50">
        <v>480</v>
      </c>
      <c r="G24" s="161">
        <v>14</v>
      </c>
      <c r="H24" s="171"/>
      <c r="I24" s="171"/>
      <c r="J24" s="160"/>
      <c r="K24" s="156">
        <f t="shared" si="3"/>
        <v>27</v>
      </c>
      <c r="L24" s="159">
        <v>17</v>
      </c>
      <c r="M24" s="171"/>
      <c r="N24" s="171"/>
      <c r="O24" s="160"/>
      <c r="P24" s="156">
        <f t="shared" si="1"/>
        <v>24</v>
      </c>
      <c r="Q24" s="159">
        <v>14</v>
      </c>
      <c r="R24" s="173"/>
      <c r="S24" s="173"/>
      <c r="T24" s="160"/>
      <c r="U24" s="174">
        <f t="shared" si="2"/>
        <v>27</v>
      </c>
      <c r="V24" s="161">
        <f t="shared" si="8"/>
        <v>78</v>
      </c>
      <c r="W24" s="174">
        <f t="shared" si="9"/>
        <v>13</v>
      </c>
      <c r="X24" s="20" t="str">
        <f t="shared" si="6"/>
        <v>Rosario Sepulveda</v>
      </c>
      <c r="Y24" s="20" t="str">
        <f t="shared" si="7"/>
        <v>Rengo</v>
      </c>
    </row>
    <row r="25" spans="1:25" ht="18" customHeight="1">
      <c r="A25" s="54">
        <f t="shared" si="0"/>
        <v>16</v>
      </c>
      <c r="B25" s="48" t="s">
        <v>265</v>
      </c>
      <c r="C25" s="48" t="s">
        <v>82</v>
      </c>
      <c r="D25" s="48"/>
      <c r="E25" s="43"/>
      <c r="F25" s="50">
        <v>508</v>
      </c>
      <c r="G25" s="161"/>
      <c r="H25" s="171"/>
      <c r="I25" s="171"/>
      <c r="J25" s="160"/>
      <c r="K25" s="156">
        <f t="shared" si="3"/>
        <v>0</v>
      </c>
      <c r="L25" s="159"/>
      <c r="M25" s="171"/>
      <c r="N25" s="171"/>
      <c r="O25" s="160"/>
      <c r="P25" s="156">
        <f t="shared" si="1"/>
        <v>0</v>
      </c>
      <c r="Q25" s="159"/>
      <c r="R25" s="173"/>
      <c r="S25" s="173"/>
      <c r="T25" s="160"/>
      <c r="U25" s="174">
        <f t="shared" si="2"/>
        <v>0</v>
      </c>
      <c r="V25" s="161">
        <f t="shared" si="8"/>
        <v>0</v>
      </c>
      <c r="W25" s="174">
        <f t="shared" si="9"/>
        <v>0</v>
      </c>
      <c r="X25" s="20" t="str">
        <f t="shared" si="6"/>
        <v>Tahia Duarte</v>
      </c>
      <c r="Y25" s="20" t="str">
        <f t="shared" si="7"/>
        <v>Fenix</v>
      </c>
    </row>
    <row r="26" spans="1:25" ht="18" customHeight="1">
      <c r="A26" s="54">
        <f t="shared" si="0"/>
        <v>17</v>
      </c>
      <c r="B26" s="48" t="s">
        <v>266</v>
      </c>
      <c r="C26" s="48" t="s">
        <v>235</v>
      </c>
      <c r="D26" s="48"/>
      <c r="E26" s="43"/>
      <c r="F26" s="50">
        <v>630</v>
      </c>
      <c r="G26" s="161">
        <v>20</v>
      </c>
      <c r="H26" s="171"/>
      <c r="I26" s="171"/>
      <c r="J26" s="160"/>
      <c r="K26" s="156">
        <f t="shared" si="3"/>
        <v>21</v>
      </c>
      <c r="L26" s="159">
        <v>24</v>
      </c>
      <c r="M26" s="171"/>
      <c r="N26" s="171"/>
      <c r="O26" s="160"/>
      <c r="P26" s="156">
        <f t="shared" si="1"/>
        <v>17</v>
      </c>
      <c r="Q26" s="159">
        <v>22</v>
      </c>
      <c r="R26" s="173"/>
      <c r="S26" s="173"/>
      <c r="T26" s="160"/>
      <c r="U26" s="174">
        <f t="shared" si="2"/>
        <v>19</v>
      </c>
      <c r="V26" s="161">
        <f t="shared" si="8"/>
        <v>57</v>
      </c>
      <c r="W26" s="174">
        <f t="shared" si="9"/>
        <v>23</v>
      </c>
      <c r="X26" s="20" t="str">
        <f t="shared" si="6"/>
        <v>Paula Moreno</v>
      </c>
      <c r="Y26" s="20" t="str">
        <f t="shared" si="7"/>
        <v>Extreme Speed</v>
      </c>
    </row>
    <row r="27" spans="1:25" ht="18" customHeight="1">
      <c r="A27" s="54">
        <f t="shared" si="0"/>
        <v>18</v>
      </c>
      <c r="B27" s="48" t="s">
        <v>267</v>
      </c>
      <c r="C27" s="48" t="s">
        <v>235</v>
      </c>
      <c r="D27" s="48"/>
      <c r="E27" s="43"/>
      <c r="F27" s="50">
        <v>632</v>
      </c>
      <c r="G27" s="161">
        <v>19</v>
      </c>
      <c r="H27" s="171"/>
      <c r="I27" s="171"/>
      <c r="J27" s="160"/>
      <c r="K27" s="156">
        <f t="shared" si="3"/>
        <v>22</v>
      </c>
      <c r="L27" s="159">
        <v>23</v>
      </c>
      <c r="M27" s="171"/>
      <c r="N27" s="171"/>
      <c r="O27" s="160"/>
      <c r="P27" s="156">
        <f t="shared" si="1"/>
        <v>18</v>
      </c>
      <c r="Q27" s="159">
        <v>23</v>
      </c>
      <c r="R27" s="173"/>
      <c r="S27" s="173"/>
      <c r="T27" s="160"/>
      <c r="U27" s="174">
        <f t="shared" si="2"/>
        <v>18</v>
      </c>
      <c r="V27" s="161">
        <f t="shared" si="8"/>
        <v>58</v>
      </c>
      <c r="W27" s="174">
        <f t="shared" si="9"/>
        <v>22</v>
      </c>
      <c r="X27" s="20" t="str">
        <f t="shared" si="6"/>
        <v>Constanza Moreno</v>
      </c>
      <c r="Y27" s="20" t="str">
        <f t="shared" si="7"/>
        <v>Extreme Speed</v>
      </c>
    </row>
    <row r="28" spans="1:25" ht="18" customHeight="1">
      <c r="A28" s="54">
        <f t="shared" si="0"/>
        <v>19</v>
      </c>
      <c r="B28" s="48" t="s">
        <v>372</v>
      </c>
      <c r="C28" s="48" t="s">
        <v>163</v>
      </c>
      <c r="D28" s="48"/>
      <c r="E28" s="43"/>
      <c r="F28" s="50">
        <v>701</v>
      </c>
      <c r="G28" s="161">
        <v>8</v>
      </c>
      <c r="H28" s="171"/>
      <c r="I28" s="171"/>
      <c r="J28" s="160"/>
      <c r="K28" s="156">
        <f t="shared" si="3"/>
        <v>33</v>
      </c>
      <c r="L28" s="159">
        <v>12</v>
      </c>
      <c r="M28" s="171"/>
      <c r="N28" s="171"/>
      <c r="O28" s="160"/>
      <c r="P28" s="156">
        <f t="shared" si="1"/>
        <v>29</v>
      </c>
      <c r="Q28" s="159">
        <v>4</v>
      </c>
      <c r="R28" s="173"/>
      <c r="S28" s="173"/>
      <c r="T28" s="160"/>
      <c r="U28" s="174">
        <f t="shared" si="2"/>
        <v>37</v>
      </c>
      <c r="V28" s="161">
        <f t="shared" si="8"/>
        <v>99</v>
      </c>
      <c r="W28" s="174">
        <f t="shared" si="9"/>
        <v>7</v>
      </c>
      <c r="X28" s="20" t="str">
        <f t="shared" si="6"/>
        <v>Laura Villagran</v>
      </c>
      <c r="Y28" s="20" t="str">
        <f t="shared" si="7"/>
        <v>Hualpen</v>
      </c>
    </row>
    <row r="29" spans="1:25" ht="18" customHeight="1">
      <c r="A29" s="54">
        <f t="shared" si="0"/>
        <v>20</v>
      </c>
      <c r="B29" s="48" t="s">
        <v>145</v>
      </c>
      <c r="C29" s="48" t="s">
        <v>163</v>
      </c>
      <c r="D29" s="48"/>
      <c r="E29" s="43"/>
      <c r="F29" s="50">
        <v>703</v>
      </c>
      <c r="G29" s="161">
        <v>13</v>
      </c>
      <c r="H29" s="171"/>
      <c r="I29" s="171"/>
      <c r="J29" s="160"/>
      <c r="K29" s="156">
        <f t="shared" si="3"/>
        <v>28</v>
      </c>
      <c r="L29" s="159">
        <v>8</v>
      </c>
      <c r="M29" s="171"/>
      <c r="N29" s="171"/>
      <c r="O29" s="160"/>
      <c r="P29" s="156">
        <f t="shared" si="1"/>
        <v>33</v>
      </c>
      <c r="Q29" s="159">
        <v>9</v>
      </c>
      <c r="R29" s="173"/>
      <c r="S29" s="173"/>
      <c r="T29" s="160"/>
      <c r="U29" s="174">
        <f t="shared" si="2"/>
        <v>32</v>
      </c>
      <c r="V29" s="161">
        <f t="shared" si="8"/>
        <v>93</v>
      </c>
      <c r="W29" s="174">
        <f t="shared" si="9"/>
        <v>11</v>
      </c>
      <c r="X29" s="20" t="str">
        <f t="shared" si="6"/>
        <v>Antonia Jimenez</v>
      </c>
      <c r="Y29" s="20" t="str">
        <f t="shared" si="7"/>
        <v>Hualpen</v>
      </c>
    </row>
    <row r="30" spans="1:25" ht="18" customHeight="1">
      <c r="A30" s="54">
        <f t="shared" si="0"/>
        <v>21</v>
      </c>
      <c r="B30" s="48" t="s">
        <v>272</v>
      </c>
      <c r="C30" s="48" t="s">
        <v>163</v>
      </c>
      <c r="D30" s="48"/>
      <c r="E30" s="43"/>
      <c r="F30" s="50">
        <v>711</v>
      </c>
      <c r="G30" s="161"/>
      <c r="H30" s="171"/>
      <c r="I30" s="171"/>
      <c r="J30" s="160"/>
      <c r="K30" s="156">
        <f t="shared" si="3"/>
        <v>0</v>
      </c>
      <c r="L30" s="159"/>
      <c r="M30" s="171"/>
      <c r="N30" s="171"/>
      <c r="O30" s="160"/>
      <c r="P30" s="156">
        <f t="shared" si="1"/>
        <v>0</v>
      </c>
      <c r="Q30" s="159"/>
      <c r="R30" s="173"/>
      <c r="S30" s="173"/>
      <c r="T30" s="160"/>
      <c r="U30" s="174"/>
      <c r="V30" s="161">
        <f t="shared" si="8"/>
        <v>0</v>
      </c>
      <c r="W30" s="174">
        <f t="shared" si="9"/>
        <v>0</v>
      </c>
      <c r="X30" s="20" t="str">
        <f t="shared" si="6"/>
        <v>Natalia Escobar</v>
      </c>
      <c r="Y30" s="20" t="str">
        <f t="shared" si="7"/>
        <v>Hualpen</v>
      </c>
    </row>
    <row r="31" spans="1:25" ht="18" customHeight="1">
      <c r="A31" s="54">
        <f t="shared" si="0"/>
        <v>22</v>
      </c>
      <c r="B31" s="48" t="s">
        <v>273</v>
      </c>
      <c r="C31" s="48" t="s">
        <v>163</v>
      </c>
      <c r="D31" s="48"/>
      <c r="E31" s="43"/>
      <c r="F31" s="50">
        <v>716</v>
      </c>
      <c r="G31" s="161"/>
      <c r="H31" s="171"/>
      <c r="I31" s="171"/>
      <c r="J31" s="160"/>
      <c r="K31" s="156">
        <f t="shared" si="3"/>
        <v>0</v>
      </c>
      <c r="L31" s="159"/>
      <c r="M31" s="171"/>
      <c r="N31" s="171"/>
      <c r="O31" s="160"/>
      <c r="P31" s="156">
        <f t="shared" si="1"/>
        <v>0</v>
      </c>
      <c r="Q31" s="159"/>
      <c r="R31" s="173"/>
      <c r="S31" s="173"/>
      <c r="T31" s="160"/>
      <c r="U31" s="174"/>
      <c r="V31" s="161">
        <f t="shared" si="8"/>
        <v>0</v>
      </c>
      <c r="W31" s="174">
        <f t="shared" si="9"/>
        <v>0</v>
      </c>
      <c r="X31" s="20" t="str">
        <f t="shared" si="6"/>
        <v>Barbara Gonzalez</v>
      </c>
      <c r="Y31" s="20" t="str">
        <f t="shared" si="7"/>
        <v>Hualpen</v>
      </c>
    </row>
    <row r="32" spans="1:25" ht="18" customHeight="1">
      <c r="A32" s="54">
        <f t="shared" si="0"/>
        <v>23</v>
      </c>
      <c r="B32" s="48" t="s">
        <v>252</v>
      </c>
      <c r="C32" s="48" t="s">
        <v>97</v>
      </c>
      <c r="D32" s="48"/>
      <c r="E32" s="43"/>
      <c r="F32" s="50">
        <v>775</v>
      </c>
      <c r="G32" s="161">
        <v>22</v>
      </c>
      <c r="H32" s="171"/>
      <c r="I32" s="171"/>
      <c r="J32" s="160"/>
      <c r="K32" s="156">
        <f t="shared" si="3"/>
        <v>19</v>
      </c>
      <c r="L32" s="159"/>
      <c r="M32" s="171"/>
      <c r="N32" s="171"/>
      <c r="O32" s="160"/>
      <c r="P32" s="156">
        <f t="shared" si="1"/>
        <v>0</v>
      </c>
      <c r="Q32" s="159"/>
      <c r="R32" s="173"/>
      <c r="S32" s="173"/>
      <c r="T32" s="160"/>
      <c r="U32" s="174"/>
      <c r="V32" s="161">
        <f t="shared" si="8"/>
        <v>19</v>
      </c>
      <c r="W32" s="174">
        <f t="shared" si="9"/>
        <v>25</v>
      </c>
      <c r="X32" s="20" t="str">
        <f t="shared" si="6"/>
        <v>Ignacia Daza</v>
      </c>
      <c r="Y32" s="20" t="str">
        <f t="shared" si="7"/>
        <v>Crescente Errazuriz</v>
      </c>
    </row>
    <row r="33" spans="1:25" ht="18" customHeight="1">
      <c r="A33" s="54">
        <f t="shared" si="0"/>
        <v>24</v>
      </c>
      <c r="B33" s="48" t="s">
        <v>253</v>
      </c>
      <c r="C33" s="48" t="s">
        <v>97</v>
      </c>
      <c r="D33" s="48"/>
      <c r="E33" s="43"/>
      <c r="F33" s="50">
        <v>776</v>
      </c>
      <c r="G33" s="161"/>
      <c r="H33" s="171"/>
      <c r="I33" s="171"/>
      <c r="J33" s="160"/>
      <c r="K33" s="156">
        <f t="shared" si="3"/>
        <v>0</v>
      </c>
      <c r="L33" s="159"/>
      <c r="M33" s="171"/>
      <c r="N33" s="171"/>
      <c r="O33" s="160"/>
      <c r="P33" s="156">
        <f t="shared" si="1"/>
        <v>0</v>
      </c>
      <c r="Q33" s="159"/>
      <c r="R33" s="173"/>
      <c r="S33" s="173"/>
      <c r="T33" s="160"/>
      <c r="U33" s="174"/>
      <c r="V33" s="161">
        <f t="shared" si="8"/>
        <v>0</v>
      </c>
      <c r="W33" s="174">
        <f t="shared" si="9"/>
        <v>0</v>
      </c>
      <c r="X33" s="20" t="str">
        <f t="shared" si="6"/>
        <v>Naomi Duarte</v>
      </c>
      <c r="Y33" s="20" t="str">
        <f t="shared" si="7"/>
        <v>Crescente Errazuriz</v>
      </c>
    </row>
    <row r="34" spans="1:24" ht="18" customHeight="1">
      <c r="A34" s="54">
        <f t="shared" si="0"/>
        <v>25</v>
      </c>
      <c r="B34" s="48" t="s">
        <v>256</v>
      </c>
      <c r="C34" s="48" t="s">
        <v>207</v>
      </c>
      <c r="D34" s="48"/>
      <c r="E34" s="43"/>
      <c r="F34" s="50">
        <v>821</v>
      </c>
      <c r="G34" s="161"/>
      <c r="H34" s="171"/>
      <c r="I34" s="171"/>
      <c r="J34" s="160"/>
      <c r="K34" s="156">
        <f t="shared" si="3"/>
        <v>0</v>
      </c>
      <c r="L34" s="159"/>
      <c r="M34" s="171"/>
      <c r="N34" s="171"/>
      <c r="O34" s="160"/>
      <c r="P34" s="156">
        <f t="shared" si="1"/>
        <v>0</v>
      </c>
      <c r="Q34" s="159"/>
      <c r="R34" s="173"/>
      <c r="S34" s="173"/>
      <c r="T34" s="160"/>
      <c r="U34" s="174">
        <f aca="true" t="shared" si="10" ref="U34:U51">IF(Q34=0,0,$F$7+1-Q34)</f>
        <v>0</v>
      </c>
      <c r="V34" s="161">
        <f t="shared" si="8"/>
        <v>0</v>
      </c>
      <c r="W34" s="174">
        <f t="shared" si="9"/>
        <v>0</v>
      </c>
      <c r="X34" s="20" t="str">
        <f t="shared" si="6"/>
        <v>Paulina Mondaca</v>
      </c>
    </row>
    <row r="35" spans="1:25" ht="18" customHeight="1">
      <c r="A35" s="54">
        <f t="shared" si="0"/>
        <v>26</v>
      </c>
      <c r="B35" s="48" t="s">
        <v>255</v>
      </c>
      <c r="C35" s="48" t="s">
        <v>207</v>
      </c>
      <c r="D35" s="48"/>
      <c r="E35" s="43"/>
      <c r="F35" s="50">
        <v>822</v>
      </c>
      <c r="G35" s="161">
        <v>11</v>
      </c>
      <c r="H35" s="171"/>
      <c r="I35" s="171"/>
      <c r="J35" s="160"/>
      <c r="K35" s="156">
        <f t="shared" si="3"/>
        <v>30</v>
      </c>
      <c r="L35" s="159">
        <v>9</v>
      </c>
      <c r="M35" s="171"/>
      <c r="N35" s="171"/>
      <c r="O35" s="160"/>
      <c r="P35" s="156">
        <f t="shared" si="1"/>
        <v>32</v>
      </c>
      <c r="Q35" s="159">
        <v>6</v>
      </c>
      <c r="R35" s="173"/>
      <c r="S35" s="173"/>
      <c r="T35" s="160"/>
      <c r="U35" s="174">
        <f t="shared" si="10"/>
        <v>35</v>
      </c>
      <c r="V35" s="161">
        <f t="shared" si="8"/>
        <v>97</v>
      </c>
      <c r="W35" s="174">
        <f t="shared" si="9"/>
        <v>10</v>
      </c>
      <c r="X35" s="20" t="str">
        <f t="shared" si="6"/>
        <v>Daniela Navarrete</v>
      </c>
      <c r="Y35" s="20" t="str">
        <f aca="true" t="shared" si="11" ref="Y35:Y48">$C35</f>
        <v>RPA</v>
      </c>
    </row>
    <row r="36" spans="1:25" ht="18" customHeight="1">
      <c r="A36" s="54">
        <f t="shared" si="0"/>
        <v>27</v>
      </c>
      <c r="B36" s="48" t="s">
        <v>258</v>
      </c>
      <c r="C36" s="48" t="s">
        <v>207</v>
      </c>
      <c r="D36" s="48"/>
      <c r="E36" s="43"/>
      <c r="F36" s="50">
        <v>823</v>
      </c>
      <c r="G36" s="161"/>
      <c r="H36" s="171"/>
      <c r="I36" s="171"/>
      <c r="J36" s="160"/>
      <c r="K36" s="156">
        <f t="shared" si="3"/>
        <v>0</v>
      </c>
      <c r="L36" s="159"/>
      <c r="M36" s="171"/>
      <c r="N36" s="171"/>
      <c r="O36" s="160"/>
      <c r="P36" s="156">
        <f t="shared" si="1"/>
        <v>0</v>
      </c>
      <c r="Q36" s="159"/>
      <c r="R36" s="173"/>
      <c r="S36" s="173"/>
      <c r="T36" s="160"/>
      <c r="U36" s="174">
        <f t="shared" si="10"/>
        <v>0</v>
      </c>
      <c r="V36" s="161">
        <f t="shared" si="8"/>
        <v>0</v>
      </c>
      <c r="W36" s="174">
        <f t="shared" si="9"/>
        <v>0</v>
      </c>
      <c r="X36" s="20" t="str">
        <f t="shared" si="6"/>
        <v>Nicole Rojas</v>
      </c>
      <c r="Y36" s="20" t="str">
        <f t="shared" si="11"/>
        <v>RPA</v>
      </c>
    </row>
    <row r="37" spans="1:25" ht="18" customHeight="1">
      <c r="A37" s="54">
        <f t="shared" si="0"/>
        <v>28</v>
      </c>
      <c r="B37" s="48" t="s">
        <v>180</v>
      </c>
      <c r="C37" s="48" t="s">
        <v>207</v>
      </c>
      <c r="D37" s="48"/>
      <c r="E37" s="43"/>
      <c r="F37" s="50">
        <v>824</v>
      </c>
      <c r="G37" s="161">
        <v>6</v>
      </c>
      <c r="H37" s="171"/>
      <c r="I37" s="171"/>
      <c r="J37" s="160"/>
      <c r="K37" s="156">
        <f t="shared" si="3"/>
        <v>35</v>
      </c>
      <c r="L37" s="159">
        <v>5</v>
      </c>
      <c r="M37" s="171"/>
      <c r="N37" s="171"/>
      <c r="O37" s="160"/>
      <c r="P37" s="156">
        <f t="shared" si="1"/>
        <v>36</v>
      </c>
      <c r="Q37" s="159">
        <v>7</v>
      </c>
      <c r="R37" s="173"/>
      <c r="S37" s="173"/>
      <c r="T37" s="160"/>
      <c r="U37" s="174">
        <f t="shared" si="10"/>
        <v>34</v>
      </c>
      <c r="V37" s="161">
        <f t="shared" si="8"/>
        <v>105</v>
      </c>
      <c r="W37" s="174">
        <f t="shared" si="9"/>
        <v>4</v>
      </c>
      <c r="X37" s="20" t="str">
        <f t="shared" si="6"/>
        <v>Nicol Bolañoz</v>
      </c>
      <c r="Y37" s="20" t="str">
        <f t="shared" si="11"/>
        <v>RPA</v>
      </c>
    </row>
    <row r="38" spans="1:25" ht="18" customHeight="1">
      <c r="A38" s="54">
        <f t="shared" si="0"/>
        <v>29</v>
      </c>
      <c r="B38" s="48" t="s">
        <v>257</v>
      </c>
      <c r="C38" s="48" t="s">
        <v>207</v>
      </c>
      <c r="D38" s="48"/>
      <c r="E38" s="43"/>
      <c r="F38" s="50">
        <v>826</v>
      </c>
      <c r="G38" s="161"/>
      <c r="H38" s="171"/>
      <c r="I38" s="171"/>
      <c r="J38" s="160"/>
      <c r="K38" s="156">
        <f t="shared" si="3"/>
        <v>0</v>
      </c>
      <c r="L38" s="159"/>
      <c r="M38" s="171"/>
      <c r="N38" s="171"/>
      <c r="O38" s="160"/>
      <c r="P38" s="156">
        <f t="shared" si="1"/>
        <v>0</v>
      </c>
      <c r="Q38" s="159"/>
      <c r="R38" s="173"/>
      <c r="S38" s="173"/>
      <c r="T38" s="160"/>
      <c r="U38" s="174">
        <f t="shared" si="10"/>
        <v>0</v>
      </c>
      <c r="V38" s="161">
        <f t="shared" si="8"/>
        <v>0</v>
      </c>
      <c r="W38" s="174">
        <f t="shared" si="9"/>
        <v>0</v>
      </c>
      <c r="X38" s="20" t="str">
        <f t="shared" si="6"/>
        <v>Valentina Lizama</v>
      </c>
      <c r="Y38" s="20" t="str">
        <f t="shared" si="11"/>
        <v>RPA</v>
      </c>
    </row>
    <row r="39" spans="1:25" ht="18" customHeight="1">
      <c r="A39" s="54">
        <f t="shared" si="0"/>
        <v>30</v>
      </c>
      <c r="B39" s="48" t="s">
        <v>150</v>
      </c>
      <c r="C39" s="48" t="s">
        <v>207</v>
      </c>
      <c r="D39" s="48"/>
      <c r="E39" s="43"/>
      <c r="F39" s="50">
        <v>828</v>
      </c>
      <c r="G39" s="161">
        <v>4</v>
      </c>
      <c r="H39" s="171"/>
      <c r="I39" s="171"/>
      <c r="J39" s="160"/>
      <c r="K39" s="156">
        <f t="shared" si="3"/>
        <v>37</v>
      </c>
      <c r="L39" s="159">
        <v>13</v>
      </c>
      <c r="M39" s="171"/>
      <c r="N39" s="171"/>
      <c r="O39" s="160"/>
      <c r="P39" s="156">
        <f t="shared" si="1"/>
        <v>28</v>
      </c>
      <c r="Q39" s="159">
        <v>3</v>
      </c>
      <c r="R39" s="173"/>
      <c r="S39" s="173"/>
      <c r="T39" s="160"/>
      <c r="U39" s="174">
        <f t="shared" si="10"/>
        <v>38</v>
      </c>
      <c r="V39" s="161">
        <f t="shared" si="8"/>
        <v>103</v>
      </c>
      <c r="W39" s="174">
        <f t="shared" si="9"/>
        <v>6</v>
      </c>
      <c r="X39" s="20" t="str">
        <f t="shared" si="6"/>
        <v>Martina Gonzalez</v>
      </c>
      <c r="Y39" s="20" t="str">
        <f t="shared" si="11"/>
        <v>RPA</v>
      </c>
    </row>
    <row r="40" spans="1:25" ht="18" customHeight="1">
      <c r="A40" s="54">
        <f t="shared" si="0"/>
        <v>31</v>
      </c>
      <c r="B40" s="48" t="s">
        <v>151</v>
      </c>
      <c r="C40" s="48" t="s">
        <v>207</v>
      </c>
      <c r="D40" s="48"/>
      <c r="E40" s="43"/>
      <c r="F40" s="50">
        <v>829</v>
      </c>
      <c r="G40" s="161">
        <v>7</v>
      </c>
      <c r="H40" s="171"/>
      <c r="I40" s="171"/>
      <c r="J40" s="160"/>
      <c r="K40" s="156">
        <f t="shared" si="3"/>
        <v>34</v>
      </c>
      <c r="L40" s="159">
        <v>7</v>
      </c>
      <c r="M40" s="171"/>
      <c r="N40" s="171"/>
      <c r="O40" s="160"/>
      <c r="P40" s="156">
        <f t="shared" si="1"/>
        <v>34</v>
      </c>
      <c r="Q40" s="159">
        <v>11</v>
      </c>
      <c r="R40" s="173"/>
      <c r="S40" s="173"/>
      <c r="T40" s="160"/>
      <c r="U40" s="174">
        <f t="shared" si="10"/>
        <v>30</v>
      </c>
      <c r="V40" s="161">
        <f t="shared" si="8"/>
        <v>98</v>
      </c>
      <c r="W40" s="174">
        <f t="shared" si="9"/>
        <v>9</v>
      </c>
      <c r="X40" s="20" t="str">
        <f t="shared" si="6"/>
        <v>Valentina Soto</v>
      </c>
      <c r="Y40" s="20" t="str">
        <f t="shared" si="11"/>
        <v>RPA</v>
      </c>
    </row>
    <row r="41" spans="1:25" ht="18" customHeight="1">
      <c r="A41" s="54">
        <f t="shared" si="0"/>
        <v>32</v>
      </c>
      <c r="B41" s="48" t="s">
        <v>176</v>
      </c>
      <c r="C41" s="48" t="s">
        <v>207</v>
      </c>
      <c r="D41" s="48"/>
      <c r="E41" s="43"/>
      <c r="F41" s="50">
        <v>830</v>
      </c>
      <c r="G41" s="161"/>
      <c r="H41" s="171"/>
      <c r="I41" s="171"/>
      <c r="J41" s="160"/>
      <c r="K41" s="156">
        <f t="shared" si="3"/>
        <v>0</v>
      </c>
      <c r="L41" s="159"/>
      <c r="M41" s="171"/>
      <c r="N41" s="171"/>
      <c r="O41" s="160"/>
      <c r="P41" s="156">
        <f t="shared" si="1"/>
        <v>0</v>
      </c>
      <c r="Q41" s="159"/>
      <c r="R41" s="173"/>
      <c r="S41" s="173"/>
      <c r="T41" s="160"/>
      <c r="U41" s="174">
        <f t="shared" si="10"/>
        <v>0</v>
      </c>
      <c r="V41" s="161">
        <f t="shared" si="8"/>
        <v>0</v>
      </c>
      <c r="W41" s="174">
        <f t="shared" si="9"/>
        <v>0</v>
      </c>
      <c r="X41" s="20" t="str">
        <f t="shared" si="6"/>
        <v>Javiera Silva</v>
      </c>
      <c r="Y41" s="20" t="str">
        <f t="shared" si="11"/>
        <v>RPA</v>
      </c>
    </row>
    <row r="42" spans="1:25" ht="18" customHeight="1">
      <c r="A42" s="54">
        <f t="shared" si="0"/>
        <v>33</v>
      </c>
      <c r="B42" s="48" t="s">
        <v>99</v>
      </c>
      <c r="C42" s="48" t="s">
        <v>207</v>
      </c>
      <c r="D42" s="48"/>
      <c r="E42" s="43"/>
      <c r="F42" s="50">
        <v>831</v>
      </c>
      <c r="G42" s="161">
        <v>12</v>
      </c>
      <c r="H42" s="171"/>
      <c r="I42" s="171"/>
      <c r="J42" s="160"/>
      <c r="K42" s="156">
        <f t="shared" si="3"/>
        <v>29</v>
      </c>
      <c r="L42" s="159">
        <v>3</v>
      </c>
      <c r="M42" s="171"/>
      <c r="N42" s="171"/>
      <c r="O42" s="160"/>
      <c r="P42" s="156">
        <f t="shared" si="1"/>
        <v>38</v>
      </c>
      <c r="Q42" s="159">
        <v>16</v>
      </c>
      <c r="R42" s="173"/>
      <c r="S42" s="173"/>
      <c r="T42" s="160"/>
      <c r="U42" s="174">
        <f t="shared" si="10"/>
        <v>25</v>
      </c>
      <c r="V42" s="161">
        <f t="shared" si="8"/>
        <v>92</v>
      </c>
      <c r="W42" s="174">
        <f t="shared" si="9"/>
        <v>12</v>
      </c>
      <c r="X42" s="20" t="str">
        <f t="shared" si="6"/>
        <v>Martina Diaz</v>
      </c>
      <c r="Y42" s="20" t="str">
        <f t="shared" si="11"/>
        <v>RPA</v>
      </c>
    </row>
    <row r="43" spans="1:25" ht="18" customHeight="1">
      <c r="A43" s="54">
        <f t="shared" si="0"/>
        <v>34</v>
      </c>
      <c r="B43" s="48" t="s">
        <v>259</v>
      </c>
      <c r="C43" s="48" t="s">
        <v>207</v>
      </c>
      <c r="D43" s="48"/>
      <c r="E43" s="43"/>
      <c r="F43" s="50">
        <v>832</v>
      </c>
      <c r="G43" s="161">
        <v>16</v>
      </c>
      <c r="H43" s="171"/>
      <c r="I43" s="171"/>
      <c r="J43" s="160"/>
      <c r="K43" s="156">
        <f t="shared" si="3"/>
        <v>25</v>
      </c>
      <c r="L43" s="159">
        <v>19</v>
      </c>
      <c r="M43" s="171"/>
      <c r="N43" s="171"/>
      <c r="O43" s="160"/>
      <c r="P43" s="156">
        <f t="shared" si="1"/>
        <v>22</v>
      </c>
      <c r="Q43" s="159">
        <v>12</v>
      </c>
      <c r="R43" s="173"/>
      <c r="S43" s="173"/>
      <c r="T43" s="160"/>
      <c r="U43" s="174">
        <f t="shared" si="10"/>
        <v>29</v>
      </c>
      <c r="V43" s="161">
        <f t="shared" si="8"/>
        <v>76</v>
      </c>
      <c r="W43" s="174">
        <f t="shared" si="9"/>
        <v>14</v>
      </c>
      <c r="X43" s="20" t="str">
        <f t="shared" si="6"/>
        <v>Denisse Mella</v>
      </c>
      <c r="Y43" s="20" t="str">
        <f t="shared" si="11"/>
        <v>RPA</v>
      </c>
    </row>
    <row r="44" spans="1:25" ht="18" customHeight="1">
      <c r="A44" s="54">
        <f t="shared" si="0"/>
        <v>35</v>
      </c>
      <c r="B44" s="48" t="s">
        <v>110</v>
      </c>
      <c r="C44" s="48" t="s">
        <v>207</v>
      </c>
      <c r="D44" s="48"/>
      <c r="E44" s="43"/>
      <c r="F44" s="50">
        <v>833</v>
      </c>
      <c r="G44" s="161">
        <v>2</v>
      </c>
      <c r="H44" s="171"/>
      <c r="I44" s="171"/>
      <c r="J44" s="160"/>
      <c r="K44" s="156">
        <f t="shared" si="3"/>
        <v>39</v>
      </c>
      <c r="L44" s="159">
        <v>11</v>
      </c>
      <c r="M44" s="171"/>
      <c r="N44" s="171"/>
      <c r="O44" s="160"/>
      <c r="P44" s="156">
        <f t="shared" si="1"/>
        <v>30</v>
      </c>
      <c r="Q44" s="159">
        <v>1</v>
      </c>
      <c r="R44" s="173"/>
      <c r="S44" s="173"/>
      <c r="T44" s="160" t="s">
        <v>407</v>
      </c>
      <c r="U44" s="174">
        <f t="shared" si="10"/>
        <v>40</v>
      </c>
      <c r="V44" s="195">
        <f t="shared" si="8"/>
        <v>109</v>
      </c>
      <c r="W44" s="196">
        <f t="shared" si="9"/>
        <v>2</v>
      </c>
      <c r="X44" s="20" t="str">
        <f t="shared" si="6"/>
        <v>Catalina Cavieres</v>
      </c>
      <c r="Y44" s="20" t="str">
        <f t="shared" si="11"/>
        <v>RPA</v>
      </c>
    </row>
    <row r="45" spans="1:25" ht="18" customHeight="1">
      <c r="A45" s="54">
        <f t="shared" si="0"/>
        <v>36</v>
      </c>
      <c r="B45" s="48" t="s">
        <v>100</v>
      </c>
      <c r="C45" s="48" t="s">
        <v>207</v>
      </c>
      <c r="D45" s="48"/>
      <c r="E45" s="43"/>
      <c r="F45" s="50">
        <v>838</v>
      </c>
      <c r="G45" s="161"/>
      <c r="H45" s="171"/>
      <c r="I45" s="171"/>
      <c r="J45" s="160"/>
      <c r="K45" s="156">
        <f t="shared" si="3"/>
        <v>0</v>
      </c>
      <c r="L45" s="159"/>
      <c r="M45" s="171"/>
      <c r="N45" s="171"/>
      <c r="O45" s="160"/>
      <c r="P45" s="156">
        <f t="shared" si="1"/>
        <v>0</v>
      </c>
      <c r="Q45" s="159"/>
      <c r="R45" s="173"/>
      <c r="S45" s="173"/>
      <c r="T45" s="160"/>
      <c r="U45" s="174">
        <f t="shared" si="10"/>
        <v>0</v>
      </c>
      <c r="V45" s="161">
        <f t="shared" si="8"/>
        <v>0</v>
      </c>
      <c r="W45" s="174">
        <f t="shared" si="9"/>
        <v>0</v>
      </c>
      <c r="X45" s="20" t="str">
        <f t="shared" si="6"/>
        <v>Valentina Perez</v>
      </c>
      <c r="Y45" s="20" t="str">
        <f t="shared" si="11"/>
        <v>RPA</v>
      </c>
    </row>
    <row r="46" spans="1:25" ht="18" customHeight="1">
      <c r="A46" s="54">
        <f t="shared" si="0"/>
        <v>37</v>
      </c>
      <c r="B46" s="48" t="s">
        <v>264</v>
      </c>
      <c r="C46" s="48" t="s">
        <v>208</v>
      </c>
      <c r="D46" s="48"/>
      <c r="E46" s="43"/>
      <c r="F46" s="50">
        <v>916</v>
      </c>
      <c r="G46" s="161"/>
      <c r="H46" s="171"/>
      <c r="I46" s="171"/>
      <c r="J46" s="160"/>
      <c r="K46" s="156">
        <f t="shared" si="3"/>
        <v>0</v>
      </c>
      <c r="L46" s="159">
        <v>22</v>
      </c>
      <c r="M46" s="171"/>
      <c r="N46" s="171"/>
      <c r="O46" s="160"/>
      <c r="P46" s="156">
        <f t="shared" si="1"/>
        <v>19</v>
      </c>
      <c r="Q46" s="159">
        <v>18</v>
      </c>
      <c r="R46" s="173"/>
      <c r="S46" s="173"/>
      <c r="T46" s="160"/>
      <c r="U46" s="174">
        <f t="shared" si="10"/>
        <v>23</v>
      </c>
      <c r="V46" s="161">
        <f t="shared" si="8"/>
        <v>42</v>
      </c>
      <c r="W46" s="174">
        <f t="shared" si="9"/>
        <v>24</v>
      </c>
      <c r="X46" s="20" t="str">
        <f t="shared" si="6"/>
        <v>Mariana Manqui</v>
      </c>
      <c r="Y46" s="20" t="str">
        <f t="shared" si="11"/>
        <v>Power Wheels</v>
      </c>
    </row>
    <row r="47" spans="1:25" ht="18" customHeight="1">
      <c r="A47" s="54">
        <f t="shared" si="0"/>
        <v>38</v>
      </c>
      <c r="B47" s="48" t="s">
        <v>268</v>
      </c>
      <c r="C47" s="48" t="s">
        <v>113</v>
      </c>
      <c r="D47" s="48"/>
      <c r="E47" s="43"/>
      <c r="F47" s="50">
        <v>939</v>
      </c>
      <c r="G47" s="161">
        <v>15</v>
      </c>
      <c r="H47" s="171"/>
      <c r="I47" s="171"/>
      <c r="J47" s="160"/>
      <c r="K47" s="156">
        <f t="shared" si="3"/>
        <v>26</v>
      </c>
      <c r="L47" s="159">
        <v>21</v>
      </c>
      <c r="M47" s="171"/>
      <c r="N47" s="171"/>
      <c r="O47" s="160"/>
      <c r="P47" s="156">
        <f t="shared" si="1"/>
        <v>20</v>
      </c>
      <c r="Q47" s="159">
        <v>15</v>
      </c>
      <c r="R47" s="173"/>
      <c r="S47" s="173"/>
      <c r="T47" s="160"/>
      <c r="U47" s="174">
        <f t="shared" si="10"/>
        <v>26</v>
      </c>
      <c r="V47" s="161">
        <f t="shared" si="8"/>
        <v>72</v>
      </c>
      <c r="W47" s="174">
        <f t="shared" si="9"/>
        <v>15</v>
      </c>
      <c r="X47" s="20" t="str">
        <f t="shared" si="6"/>
        <v>Lorena Valderrama</v>
      </c>
      <c r="Y47" s="20" t="str">
        <f t="shared" si="11"/>
        <v>Curico Maria Salinas</v>
      </c>
    </row>
    <row r="48" spans="1:25" ht="18" customHeight="1">
      <c r="A48" s="54">
        <f t="shared" si="0"/>
        <v>39</v>
      </c>
      <c r="B48" s="48" t="s">
        <v>263</v>
      </c>
      <c r="C48" s="48" t="s">
        <v>162</v>
      </c>
      <c r="D48" s="48"/>
      <c r="E48" s="43"/>
      <c r="F48" s="50">
        <v>966</v>
      </c>
      <c r="G48" s="161">
        <v>5</v>
      </c>
      <c r="H48" s="171"/>
      <c r="I48" s="171"/>
      <c r="J48" s="160"/>
      <c r="K48" s="156">
        <f t="shared" si="3"/>
        <v>36</v>
      </c>
      <c r="L48" s="159">
        <v>10</v>
      </c>
      <c r="M48" s="171"/>
      <c r="N48" s="171"/>
      <c r="O48" s="160"/>
      <c r="P48" s="156">
        <f t="shared" si="1"/>
        <v>31</v>
      </c>
      <c r="Q48" s="159"/>
      <c r="R48" s="173"/>
      <c r="S48" s="173"/>
      <c r="T48" s="160"/>
      <c r="U48" s="174">
        <f t="shared" si="10"/>
        <v>0</v>
      </c>
      <c r="V48" s="161">
        <f t="shared" si="8"/>
        <v>67</v>
      </c>
      <c r="W48" s="174">
        <f t="shared" si="9"/>
        <v>19</v>
      </c>
      <c r="X48" s="20" t="str">
        <f t="shared" si="6"/>
        <v>Darinka Riveros</v>
      </c>
      <c r="Y48" s="20" t="str">
        <f t="shared" si="11"/>
        <v>Puente Alto</v>
      </c>
    </row>
    <row r="49" spans="1:23" ht="18" customHeight="1">
      <c r="A49" s="54">
        <f t="shared" si="0"/>
        <v>40</v>
      </c>
      <c r="B49" s="48" t="s">
        <v>269</v>
      </c>
      <c r="C49" s="48" t="s">
        <v>85</v>
      </c>
      <c r="D49" s="48"/>
      <c r="E49" s="43"/>
      <c r="F49" s="50">
        <v>983</v>
      </c>
      <c r="G49" s="161"/>
      <c r="H49" s="171"/>
      <c r="I49" s="171"/>
      <c r="J49" s="160"/>
      <c r="K49" s="156">
        <f t="shared" si="3"/>
        <v>0</v>
      </c>
      <c r="L49" s="159"/>
      <c r="M49" s="171"/>
      <c r="N49" s="171"/>
      <c r="O49" s="160"/>
      <c r="P49" s="156">
        <f t="shared" si="1"/>
        <v>0</v>
      </c>
      <c r="Q49" s="159"/>
      <c r="R49" s="173"/>
      <c r="S49" s="173"/>
      <c r="T49" s="160"/>
      <c r="U49" s="174"/>
      <c r="V49" s="161">
        <f t="shared" si="8"/>
        <v>0</v>
      </c>
      <c r="W49" s="174">
        <f t="shared" si="9"/>
        <v>0</v>
      </c>
    </row>
    <row r="50" spans="1:23" ht="18" customHeight="1">
      <c r="A50" s="54">
        <f t="shared" si="0"/>
      </c>
      <c r="B50" s="48"/>
      <c r="C50" s="48"/>
      <c r="D50" s="48"/>
      <c r="E50" s="43"/>
      <c r="F50" s="50"/>
      <c r="G50" s="161"/>
      <c r="H50" s="171"/>
      <c r="I50" s="171"/>
      <c r="J50" s="160"/>
      <c r="K50" s="156">
        <f t="shared" si="3"/>
        <v>0</v>
      </c>
      <c r="L50" s="159"/>
      <c r="M50" s="171"/>
      <c r="N50" s="171"/>
      <c r="O50" s="160"/>
      <c r="P50" s="156">
        <f t="shared" si="1"/>
        <v>0</v>
      </c>
      <c r="Q50" s="159"/>
      <c r="R50" s="173"/>
      <c r="S50" s="173"/>
      <c r="T50" s="160"/>
      <c r="U50" s="174">
        <f t="shared" si="10"/>
        <v>0</v>
      </c>
      <c r="V50" s="161">
        <f t="shared" si="8"/>
        <v>0</v>
      </c>
      <c r="W50" s="174"/>
    </row>
    <row r="51" spans="1:25" ht="21.75" customHeight="1" thickBot="1">
      <c r="A51" s="47">
        <f t="shared" si="0"/>
      </c>
      <c r="B51" s="55"/>
      <c r="C51" s="55"/>
      <c r="D51" s="55"/>
      <c r="E51" s="78"/>
      <c r="F51" s="57"/>
      <c r="G51" s="19"/>
      <c r="H51" s="25"/>
      <c r="I51" s="25"/>
      <c r="J51" s="10"/>
      <c r="K51" s="11">
        <f>IF(G51=0,0,$F$7+1-G51)</f>
        <v>0</v>
      </c>
      <c r="L51" s="8"/>
      <c r="M51" s="25"/>
      <c r="N51" s="25"/>
      <c r="O51" s="10"/>
      <c r="P51" s="11">
        <f t="shared" si="1"/>
        <v>0</v>
      </c>
      <c r="Q51" s="8"/>
      <c r="R51" s="46"/>
      <c r="S51" s="46"/>
      <c r="T51" s="10"/>
      <c r="U51" s="38">
        <f t="shared" si="10"/>
        <v>0</v>
      </c>
      <c r="V51" s="19">
        <f t="shared" si="8"/>
        <v>0</v>
      </c>
      <c r="W51" s="38">
        <f>IF(V51=0,0,RANK(V51,$V$10:$V$51,0))</f>
        <v>0</v>
      </c>
      <c r="X51" s="20">
        <f>$B51</f>
        <v>0</v>
      </c>
      <c r="Y51" s="20">
        <f>$C51</f>
        <v>0</v>
      </c>
    </row>
    <row r="52" spans="7:23" ht="12.75">
      <c r="G52" s="26"/>
      <c r="J52" s="25"/>
      <c r="K52" s="81"/>
      <c r="L52" s="91"/>
      <c r="O52" s="25"/>
      <c r="P52" s="25"/>
      <c r="Q52" s="26"/>
      <c r="T52" s="25"/>
      <c r="U52" s="81"/>
      <c r="V52" s="25"/>
      <c r="W52" s="25"/>
    </row>
    <row r="53" spans="2:23" ht="12.75">
      <c r="B53" s="20" t="s">
        <v>5</v>
      </c>
      <c r="G53" s="24"/>
      <c r="J53" s="25"/>
      <c r="K53" s="81"/>
      <c r="L53" s="25"/>
      <c r="O53" s="25"/>
      <c r="P53" s="25"/>
      <c r="Q53" s="40"/>
      <c r="R53" s="41"/>
      <c r="S53" s="41"/>
      <c r="T53" s="42"/>
      <c r="U53" s="81"/>
      <c r="V53" s="25"/>
      <c r="W53" s="25"/>
    </row>
    <row r="54" spans="7:23" ht="12.75">
      <c r="G54" s="24"/>
      <c r="J54" s="25"/>
      <c r="K54" s="81"/>
      <c r="L54" s="25"/>
      <c r="O54" s="25"/>
      <c r="P54" s="25"/>
      <c r="Q54" s="26"/>
      <c r="T54" s="25"/>
      <c r="U54" s="81"/>
      <c r="V54" s="25"/>
      <c r="W54" s="25"/>
    </row>
    <row r="55" spans="2:23" ht="13.5" thickBot="1">
      <c r="B55" s="20" t="s">
        <v>6</v>
      </c>
      <c r="G55" s="82"/>
      <c r="J55" s="29"/>
      <c r="K55" s="83"/>
      <c r="L55" s="29"/>
      <c r="O55" s="29"/>
      <c r="P55" s="29"/>
      <c r="Q55" s="82"/>
      <c r="T55" s="29"/>
      <c r="U55" s="83"/>
      <c r="V55" s="25"/>
      <c r="W55" s="25"/>
    </row>
    <row r="56" spans="22:23" ht="12.75">
      <c r="V56" s="25"/>
      <c r="W56" s="25"/>
    </row>
  </sheetData>
  <sheetProtection/>
  <mergeCells count="8">
    <mergeCell ref="T7:U7"/>
    <mergeCell ref="G8:K8"/>
    <mergeCell ref="L8:P8"/>
    <mergeCell ref="Q8:U8"/>
    <mergeCell ref="A2:W2"/>
    <mergeCell ref="A3:W3"/>
    <mergeCell ref="J7:K7"/>
    <mergeCell ref="O7:P7"/>
  </mergeCells>
  <printOptions horizontalCentered="1"/>
  <pageMargins left="0" right="0" top="0" bottom="0" header="0" footer="0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30"/>
  <sheetViews>
    <sheetView showZeros="0" zoomScaleSheetLayoutView="100" zoomScalePageLayoutView="0" workbookViewId="0" topLeftCell="B7">
      <selection activeCell="U22" sqref="U22"/>
    </sheetView>
  </sheetViews>
  <sheetFormatPr defaultColWidth="9.140625" defaultRowHeight="12.75"/>
  <cols>
    <col min="1" max="1" width="3.28125" style="20" customWidth="1"/>
    <col min="2" max="2" width="25.421875" style="20" bestFit="1" customWidth="1"/>
    <col min="3" max="3" width="21.57421875" style="20" bestFit="1" customWidth="1"/>
    <col min="4" max="4" width="21.57421875" style="20" hidden="1" customWidth="1"/>
    <col min="5" max="5" width="3.57421875" style="20" hidden="1" customWidth="1"/>
    <col min="6" max="7" width="9.140625" style="20" customWidth="1"/>
    <col min="8" max="9" width="0" style="20" hidden="1" customWidth="1"/>
    <col min="10" max="12" width="9.140625" style="20" customWidth="1"/>
    <col min="13" max="14" width="0" style="20" hidden="1" customWidth="1"/>
    <col min="15" max="17" width="9.140625" style="20" customWidth="1"/>
    <col min="18" max="19" width="0" style="20" hidden="1" customWidth="1"/>
    <col min="20" max="23" width="9.140625" style="20" customWidth="1"/>
    <col min="24" max="25" width="0" style="20" hidden="1" customWidth="1"/>
    <col min="26" max="16384" width="9.140625" style="20" customWidth="1"/>
  </cols>
  <sheetData>
    <row r="2" spans="1:23" ht="20.25">
      <c r="A2" s="214" t="str">
        <f>'TC DAMAS VEL.'!A2:Q2</f>
        <v>PLANILLAS RANKING ALTA COMPETENCIA 2018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</row>
    <row r="3" spans="1:23" ht="20.25">
      <c r="A3" s="214" t="str">
        <f>'DAMAS PRE JUVENIL'!A3:W3</f>
        <v>5º FECHA RANKING  -  08 y 09 DE SEPTIEMBRE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</row>
    <row r="5" ht="15">
      <c r="A5" s="67" t="s">
        <v>14</v>
      </c>
    </row>
    <row r="6" ht="15.75" thickBot="1">
      <c r="A6" s="67"/>
    </row>
    <row r="7" spans="3:21" ht="13.5" thickBot="1">
      <c r="C7" s="68" t="s">
        <v>8</v>
      </c>
      <c r="D7" s="69"/>
      <c r="E7" s="69"/>
      <c r="F7" s="101">
        <f>COUNTA(B10:B25)</f>
        <v>14</v>
      </c>
      <c r="G7" s="68" t="s">
        <v>12</v>
      </c>
      <c r="H7" s="23"/>
      <c r="I7" s="23"/>
      <c r="J7" s="226"/>
      <c r="K7" s="227"/>
      <c r="L7" s="68" t="s">
        <v>12</v>
      </c>
      <c r="M7" s="23"/>
      <c r="N7" s="23"/>
      <c r="O7" s="215"/>
      <c r="P7" s="216"/>
      <c r="Q7" s="68" t="s">
        <v>12</v>
      </c>
      <c r="T7" s="215"/>
      <c r="U7" s="216"/>
    </row>
    <row r="8" spans="7:23" ht="29.25" customHeight="1" thickBot="1">
      <c r="G8" s="217" t="s">
        <v>366</v>
      </c>
      <c r="H8" s="218"/>
      <c r="I8" s="218"/>
      <c r="J8" s="218"/>
      <c r="K8" s="219"/>
      <c r="L8" s="220" t="s">
        <v>370</v>
      </c>
      <c r="M8" s="221"/>
      <c r="N8" s="221"/>
      <c r="O8" s="221"/>
      <c r="P8" s="222"/>
      <c r="Q8" s="221" t="s">
        <v>404</v>
      </c>
      <c r="R8" s="221"/>
      <c r="S8" s="221"/>
      <c r="T8" s="221"/>
      <c r="U8" s="222"/>
      <c r="V8" s="25"/>
      <c r="W8" s="25"/>
    </row>
    <row r="9" spans="1:27" s="64" customFormat="1" ht="13.5" thickBot="1">
      <c r="A9" s="71"/>
      <c r="B9" s="72" t="s">
        <v>0</v>
      </c>
      <c r="C9" s="73" t="s">
        <v>19</v>
      </c>
      <c r="D9" s="74"/>
      <c r="E9" s="74" t="s">
        <v>41</v>
      </c>
      <c r="F9" s="74" t="s">
        <v>1</v>
      </c>
      <c r="G9" s="84" t="s">
        <v>2</v>
      </c>
      <c r="H9" s="71"/>
      <c r="I9" s="71"/>
      <c r="J9" s="85" t="s">
        <v>3</v>
      </c>
      <c r="K9" s="87" t="s">
        <v>4</v>
      </c>
      <c r="L9" s="84" t="s">
        <v>2</v>
      </c>
      <c r="M9" s="71"/>
      <c r="N9" s="71"/>
      <c r="O9" s="85" t="s">
        <v>3</v>
      </c>
      <c r="P9" s="87" t="s">
        <v>4</v>
      </c>
      <c r="Q9" s="94" t="s">
        <v>2</v>
      </c>
      <c r="R9" s="95"/>
      <c r="S9" s="95"/>
      <c r="T9" s="96" t="s">
        <v>3</v>
      </c>
      <c r="U9" s="97" t="s">
        <v>4</v>
      </c>
      <c r="V9" s="72" t="s">
        <v>7</v>
      </c>
      <c r="W9" s="75" t="s">
        <v>2</v>
      </c>
      <c r="AA9" s="20"/>
    </row>
    <row r="10" spans="1:25" ht="20.25" customHeight="1">
      <c r="A10" s="53">
        <f aca="true" t="shared" si="0" ref="A10:A23">IF(B10&gt;0,A9+1,"")</f>
        <v>1</v>
      </c>
      <c r="B10" s="109" t="s">
        <v>242</v>
      </c>
      <c r="C10" s="109" t="s">
        <v>21</v>
      </c>
      <c r="D10" s="109"/>
      <c r="E10" s="110"/>
      <c r="F10" s="116">
        <v>47</v>
      </c>
      <c r="G10" s="159">
        <v>8</v>
      </c>
      <c r="H10" s="173"/>
      <c r="I10" s="173"/>
      <c r="J10" s="178"/>
      <c r="K10" s="174">
        <f aca="true" t="shared" si="1" ref="K10:K18">IF(G10=0,0,$F$7+1-G10)</f>
        <v>7</v>
      </c>
      <c r="L10" s="159">
        <v>9</v>
      </c>
      <c r="M10" s="165"/>
      <c r="N10" s="165"/>
      <c r="O10" s="166"/>
      <c r="P10" s="167">
        <f aca="true" t="shared" si="2" ref="P10:P18">IF(L10=0,0,$F$7+1-L10)</f>
        <v>6</v>
      </c>
      <c r="Q10" s="164">
        <v>5</v>
      </c>
      <c r="R10" s="168"/>
      <c r="S10" s="168"/>
      <c r="T10" s="166"/>
      <c r="U10" s="169">
        <f aca="true" t="shared" si="3" ref="U10:U18">IF(Q10=0,0,$F$7+1-Q10)</f>
        <v>10</v>
      </c>
      <c r="V10" s="170">
        <f>K10+P10+U10</f>
        <v>23</v>
      </c>
      <c r="W10" s="158">
        <f>IF(V10=0,0,RANK(V10,$V$10:$V$25,0))</f>
        <v>8</v>
      </c>
      <c r="X10" s="20" t="str">
        <f aca="true" t="shared" si="4" ref="X10:X23">$B10</f>
        <v>Franco Ibarra</v>
      </c>
      <c r="Y10" s="20" t="str">
        <f aca="true" t="shared" si="5" ref="Y10:Y23">$C10</f>
        <v>Universitario</v>
      </c>
    </row>
    <row r="11" spans="1:25" ht="20.25" customHeight="1">
      <c r="A11" s="54">
        <f t="shared" si="0"/>
        <v>2</v>
      </c>
      <c r="B11" s="48" t="s">
        <v>157</v>
      </c>
      <c r="C11" s="48" t="s">
        <v>104</v>
      </c>
      <c r="D11" s="48"/>
      <c r="E11" s="43"/>
      <c r="F11" s="49">
        <v>115</v>
      </c>
      <c r="G11" s="159">
        <v>6</v>
      </c>
      <c r="H11" s="173"/>
      <c r="I11" s="173"/>
      <c r="J11" s="178"/>
      <c r="K11" s="174">
        <f t="shared" si="1"/>
        <v>9</v>
      </c>
      <c r="L11" s="159">
        <v>4</v>
      </c>
      <c r="M11" s="171"/>
      <c r="N11" s="171"/>
      <c r="O11" s="160"/>
      <c r="P11" s="172">
        <f t="shared" si="2"/>
        <v>11</v>
      </c>
      <c r="Q11" s="159">
        <v>7</v>
      </c>
      <c r="R11" s="173"/>
      <c r="S11" s="173"/>
      <c r="T11" s="160"/>
      <c r="U11" s="174">
        <f t="shared" si="3"/>
        <v>8</v>
      </c>
      <c r="V11" s="170">
        <f>K11+P11+U11</f>
        <v>28</v>
      </c>
      <c r="W11" s="158">
        <f>IF(V11=0,0,RANK(V11,$V$10:$V$25,0))</f>
        <v>5</v>
      </c>
      <c r="X11" s="20" t="str">
        <f t="shared" si="4"/>
        <v>Benjamin Muñoz</v>
      </c>
      <c r="Y11" s="20" t="str">
        <f t="shared" si="5"/>
        <v>Renegados</v>
      </c>
    </row>
    <row r="12" spans="1:25" ht="20.25" customHeight="1">
      <c r="A12" s="54">
        <f t="shared" si="0"/>
        <v>3</v>
      </c>
      <c r="B12" s="48" t="s">
        <v>245</v>
      </c>
      <c r="C12" s="48" t="s">
        <v>27</v>
      </c>
      <c r="D12" s="48"/>
      <c r="E12" s="43"/>
      <c r="F12" s="49">
        <v>132</v>
      </c>
      <c r="G12" s="159">
        <v>3</v>
      </c>
      <c r="H12" s="173"/>
      <c r="I12" s="173"/>
      <c r="J12" s="178"/>
      <c r="K12" s="174">
        <f t="shared" si="1"/>
        <v>12</v>
      </c>
      <c r="L12" s="159">
        <v>6</v>
      </c>
      <c r="M12" s="171"/>
      <c r="N12" s="171"/>
      <c r="O12" s="160"/>
      <c r="P12" s="172">
        <f t="shared" si="2"/>
        <v>9</v>
      </c>
      <c r="Q12" s="159">
        <v>2</v>
      </c>
      <c r="R12" s="173"/>
      <c r="S12" s="173"/>
      <c r="T12" s="160"/>
      <c r="U12" s="174">
        <f t="shared" si="3"/>
        <v>13</v>
      </c>
      <c r="V12" s="170">
        <f>K12+P12+U12</f>
        <v>34</v>
      </c>
      <c r="W12" s="158">
        <f>IF(V12=0,0,RANK(V12,$V$10:$V$25,0))</f>
        <v>4</v>
      </c>
      <c r="X12" s="20" t="str">
        <f t="shared" si="4"/>
        <v>Marcos Ruiz</v>
      </c>
      <c r="Y12" s="20" t="str">
        <f t="shared" si="5"/>
        <v>Escuela Nacional</v>
      </c>
    </row>
    <row r="13" spans="1:25" ht="20.25" customHeight="1">
      <c r="A13" s="54">
        <f t="shared" si="0"/>
        <v>4</v>
      </c>
      <c r="B13" s="48" t="s">
        <v>144</v>
      </c>
      <c r="C13" s="48" t="s">
        <v>27</v>
      </c>
      <c r="D13" s="48"/>
      <c r="E13" s="43"/>
      <c r="F13" s="49">
        <v>139</v>
      </c>
      <c r="G13" s="159">
        <v>2</v>
      </c>
      <c r="H13" s="173"/>
      <c r="I13" s="173"/>
      <c r="J13" s="178"/>
      <c r="K13" s="174">
        <f t="shared" si="1"/>
        <v>13</v>
      </c>
      <c r="L13" s="159">
        <v>2</v>
      </c>
      <c r="M13" s="171"/>
      <c r="N13" s="171"/>
      <c r="O13" s="160"/>
      <c r="P13" s="172">
        <f t="shared" si="2"/>
        <v>13</v>
      </c>
      <c r="Q13" s="159">
        <v>4</v>
      </c>
      <c r="R13" s="173"/>
      <c r="S13" s="173"/>
      <c r="T13" s="160"/>
      <c r="U13" s="174">
        <f t="shared" si="3"/>
        <v>11</v>
      </c>
      <c r="V13" s="175">
        <f aca="true" t="shared" si="6" ref="V13:V23">K13+P13+U13</f>
        <v>37</v>
      </c>
      <c r="W13" s="163">
        <f aca="true" t="shared" si="7" ref="W13:W23">IF(V13=0,0,RANK(V13,$V$10:$V$25,0))</f>
        <v>2</v>
      </c>
      <c r="X13" s="20" t="str">
        <f t="shared" si="4"/>
        <v>Mauricio Muñoz</v>
      </c>
      <c r="Y13" s="20" t="str">
        <f t="shared" si="5"/>
        <v>Escuela Nacional</v>
      </c>
    </row>
    <row r="14" spans="1:25" ht="20.25" customHeight="1">
      <c r="A14" s="54">
        <f t="shared" si="0"/>
        <v>5</v>
      </c>
      <c r="B14" s="48" t="s">
        <v>98</v>
      </c>
      <c r="C14" s="48" t="s">
        <v>23</v>
      </c>
      <c r="D14" s="48"/>
      <c r="E14" s="43"/>
      <c r="F14" s="49">
        <v>204</v>
      </c>
      <c r="G14" s="159">
        <v>1</v>
      </c>
      <c r="H14" s="173"/>
      <c r="I14" s="173"/>
      <c r="J14" s="194" t="s">
        <v>408</v>
      </c>
      <c r="K14" s="174">
        <f t="shared" si="1"/>
        <v>14</v>
      </c>
      <c r="L14" s="159">
        <v>1</v>
      </c>
      <c r="M14" s="171"/>
      <c r="N14" s="171"/>
      <c r="O14" s="160" t="s">
        <v>409</v>
      </c>
      <c r="P14" s="172">
        <f t="shared" si="2"/>
        <v>14</v>
      </c>
      <c r="Q14" s="159">
        <v>3</v>
      </c>
      <c r="R14" s="173"/>
      <c r="S14" s="173"/>
      <c r="T14" s="160"/>
      <c r="U14" s="174">
        <f t="shared" si="3"/>
        <v>12</v>
      </c>
      <c r="V14" s="175">
        <f t="shared" si="6"/>
        <v>40</v>
      </c>
      <c r="W14" s="163">
        <f t="shared" si="7"/>
        <v>1</v>
      </c>
      <c r="X14" s="20" t="str">
        <f t="shared" si="4"/>
        <v>Nicolas Albornoz</v>
      </c>
      <c r="Y14" s="20" t="str">
        <f t="shared" si="5"/>
        <v>Leones Rojos</v>
      </c>
    </row>
    <row r="15" spans="1:25" ht="20.25" customHeight="1">
      <c r="A15" s="54">
        <f t="shared" si="0"/>
        <v>6</v>
      </c>
      <c r="B15" s="48" t="s">
        <v>248</v>
      </c>
      <c r="C15" s="48" t="s">
        <v>24</v>
      </c>
      <c r="D15" s="48"/>
      <c r="E15" s="43"/>
      <c r="F15" s="49">
        <v>245</v>
      </c>
      <c r="G15" s="159">
        <v>10</v>
      </c>
      <c r="H15" s="173"/>
      <c r="I15" s="173"/>
      <c r="J15" s="178"/>
      <c r="K15" s="174">
        <f t="shared" si="1"/>
        <v>5</v>
      </c>
      <c r="L15" s="159">
        <v>11</v>
      </c>
      <c r="M15" s="171"/>
      <c r="N15" s="171"/>
      <c r="O15" s="160"/>
      <c r="P15" s="172">
        <f t="shared" si="2"/>
        <v>4</v>
      </c>
      <c r="Q15" s="159">
        <v>11</v>
      </c>
      <c r="R15" s="173"/>
      <c r="S15" s="173"/>
      <c r="T15" s="160"/>
      <c r="U15" s="174">
        <f t="shared" si="3"/>
        <v>4</v>
      </c>
      <c r="V15" s="170">
        <f t="shared" si="6"/>
        <v>13</v>
      </c>
      <c r="W15" s="158">
        <f t="shared" si="7"/>
        <v>10</v>
      </c>
      <c r="X15" s="20" t="str">
        <f t="shared" si="4"/>
        <v>Lucas Caneleo</v>
      </c>
      <c r="Y15" s="20" t="str">
        <f t="shared" si="5"/>
        <v>Colo Colo</v>
      </c>
    </row>
    <row r="16" spans="1:25" ht="20.25" customHeight="1">
      <c r="A16" s="54">
        <f t="shared" si="0"/>
        <v>7</v>
      </c>
      <c r="B16" s="48" t="s">
        <v>249</v>
      </c>
      <c r="C16" s="48" t="s">
        <v>250</v>
      </c>
      <c r="D16" s="48"/>
      <c r="E16" s="43"/>
      <c r="F16" s="49">
        <v>264</v>
      </c>
      <c r="G16" s="159">
        <v>7</v>
      </c>
      <c r="H16" s="173"/>
      <c r="I16" s="173"/>
      <c r="J16" s="178"/>
      <c r="K16" s="174">
        <f t="shared" si="1"/>
        <v>8</v>
      </c>
      <c r="L16" s="159">
        <v>5</v>
      </c>
      <c r="M16" s="171"/>
      <c r="N16" s="171"/>
      <c r="O16" s="160"/>
      <c r="P16" s="172">
        <f t="shared" si="2"/>
        <v>10</v>
      </c>
      <c r="Q16" s="159">
        <v>9</v>
      </c>
      <c r="R16" s="173"/>
      <c r="S16" s="173"/>
      <c r="T16" s="160"/>
      <c r="U16" s="174">
        <f t="shared" si="3"/>
        <v>6</v>
      </c>
      <c r="V16" s="170">
        <f t="shared" si="6"/>
        <v>24</v>
      </c>
      <c r="W16" s="158">
        <f t="shared" si="7"/>
        <v>7</v>
      </c>
      <c r="X16" s="20" t="str">
        <f t="shared" si="4"/>
        <v>Sebastian Lilllo</v>
      </c>
      <c r="Y16" s="20" t="str">
        <f t="shared" si="5"/>
        <v>Booested</v>
      </c>
    </row>
    <row r="17" spans="1:25" ht="20.25" customHeight="1">
      <c r="A17" s="54">
        <f t="shared" si="0"/>
        <v>8</v>
      </c>
      <c r="B17" s="48" t="s">
        <v>243</v>
      </c>
      <c r="C17" s="48" t="s">
        <v>122</v>
      </c>
      <c r="D17" s="48"/>
      <c r="E17" s="43"/>
      <c r="F17" s="49">
        <v>291</v>
      </c>
      <c r="G17" s="159">
        <v>11</v>
      </c>
      <c r="H17" s="173"/>
      <c r="I17" s="173"/>
      <c r="J17" s="178"/>
      <c r="K17" s="174">
        <f t="shared" si="1"/>
        <v>4</v>
      </c>
      <c r="L17" s="159">
        <v>12</v>
      </c>
      <c r="M17" s="171"/>
      <c r="N17" s="171"/>
      <c r="O17" s="160"/>
      <c r="P17" s="172">
        <f t="shared" si="2"/>
        <v>3</v>
      </c>
      <c r="Q17" s="159">
        <v>12</v>
      </c>
      <c r="R17" s="173"/>
      <c r="S17" s="173"/>
      <c r="T17" s="160"/>
      <c r="U17" s="174">
        <f t="shared" si="3"/>
        <v>3</v>
      </c>
      <c r="V17" s="170">
        <f t="shared" si="6"/>
        <v>10</v>
      </c>
      <c r="W17" s="158">
        <f t="shared" si="7"/>
        <v>11</v>
      </c>
      <c r="X17" s="20" t="str">
        <f t="shared" si="4"/>
        <v>Giorgio Celedon</v>
      </c>
      <c r="Y17" s="20" t="str">
        <f t="shared" si="5"/>
        <v>Flechas Doradas</v>
      </c>
    </row>
    <row r="18" spans="1:25" ht="20.25" customHeight="1">
      <c r="A18" s="54">
        <f t="shared" si="0"/>
        <v>9</v>
      </c>
      <c r="B18" s="48" t="s">
        <v>322</v>
      </c>
      <c r="C18" s="48" t="s">
        <v>164</v>
      </c>
      <c r="D18" s="48"/>
      <c r="E18" s="43"/>
      <c r="F18" s="49">
        <v>591</v>
      </c>
      <c r="G18" s="159"/>
      <c r="H18" s="173"/>
      <c r="I18" s="173"/>
      <c r="J18" s="178"/>
      <c r="K18" s="174">
        <f t="shared" si="1"/>
        <v>0</v>
      </c>
      <c r="L18" s="159"/>
      <c r="M18" s="171"/>
      <c r="N18" s="171"/>
      <c r="O18" s="160"/>
      <c r="P18" s="172">
        <f t="shared" si="2"/>
        <v>0</v>
      </c>
      <c r="Q18" s="159"/>
      <c r="R18" s="173"/>
      <c r="S18" s="173"/>
      <c r="T18" s="160"/>
      <c r="U18" s="174">
        <f t="shared" si="3"/>
        <v>0</v>
      </c>
      <c r="V18" s="170">
        <f t="shared" si="6"/>
        <v>0</v>
      </c>
      <c r="W18" s="158">
        <f t="shared" si="7"/>
        <v>0</v>
      </c>
      <c r="X18" s="20" t="str">
        <f t="shared" si="4"/>
        <v>Deniss Valenzuela</v>
      </c>
      <c r="Y18" s="20" t="str">
        <f t="shared" si="5"/>
        <v>Deportivo Quilpue</v>
      </c>
    </row>
    <row r="19" spans="1:25" ht="20.25" customHeight="1">
      <c r="A19" s="54">
        <f t="shared" si="0"/>
        <v>10</v>
      </c>
      <c r="B19" s="48" t="s">
        <v>244</v>
      </c>
      <c r="C19" s="48" t="s">
        <v>207</v>
      </c>
      <c r="D19" s="48"/>
      <c r="E19" s="43"/>
      <c r="F19" s="49">
        <v>827</v>
      </c>
      <c r="G19" s="159">
        <v>9</v>
      </c>
      <c r="H19" s="173"/>
      <c r="I19" s="173"/>
      <c r="J19" s="178"/>
      <c r="K19" s="174">
        <f>IF(G19=0,0,$F$7+1-G19)</f>
        <v>6</v>
      </c>
      <c r="L19" s="159">
        <v>8</v>
      </c>
      <c r="M19" s="171"/>
      <c r="N19" s="171"/>
      <c r="O19" s="160"/>
      <c r="P19" s="172">
        <f>IF(L19=0,0,$F$7+1-L19)</f>
        <v>7</v>
      </c>
      <c r="Q19" s="159">
        <v>6</v>
      </c>
      <c r="R19" s="173"/>
      <c r="S19" s="173"/>
      <c r="T19" s="160"/>
      <c r="U19" s="174">
        <f>IF(Q19=0,0,$F$7+1-Q19)</f>
        <v>9</v>
      </c>
      <c r="V19" s="170">
        <f t="shared" si="6"/>
        <v>22</v>
      </c>
      <c r="W19" s="158">
        <f t="shared" si="7"/>
        <v>9</v>
      </c>
      <c r="X19" s="20" t="str">
        <f t="shared" si="4"/>
        <v>Amaro Bazan</v>
      </c>
      <c r="Y19" s="20" t="str">
        <f t="shared" si="5"/>
        <v>RPA</v>
      </c>
    </row>
    <row r="20" spans="1:25" ht="20.25" customHeight="1">
      <c r="A20" s="54">
        <f t="shared" si="0"/>
        <v>11</v>
      </c>
      <c r="B20" s="89" t="s">
        <v>84</v>
      </c>
      <c r="C20" s="89" t="s">
        <v>207</v>
      </c>
      <c r="D20" s="89"/>
      <c r="E20" s="100"/>
      <c r="F20" s="138">
        <v>837</v>
      </c>
      <c r="G20" s="180"/>
      <c r="H20" s="181"/>
      <c r="I20" s="181"/>
      <c r="J20" s="182"/>
      <c r="K20" s="183">
        <f>IF(G20=0,0,$F$7+1-G20)</f>
        <v>0</v>
      </c>
      <c r="L20" s="180">
        <v>10</v>
      </c>
      <c r="M20" s="171"/>
      <c r="N20" s="171"/>
      <c r="O20" s="184"/>
      <c r="P20" s="193">
        <f>IF(L20=0,0,$F$7+1-L20)</f>
        <v>5</v>
      </c>
      <c r="Q20" s="180">
        <v>10</v>
      </c>
      <c r="R20" s="181"/>
      <c r="S20" s="181"/>
      <c r="T20" s="184"/>
      <c r="U20" s="183">
        <f>IF(Q20=0,0,$F$7+1-Q20)</f>
        <v>5</v>
      </c>
      <c r="V20" s="170">
        <f t="shared" si="6"/>
        <v>10</v>
      </c>
      <c r="W20" s="158">
        <f t="shared" si="7"/>
        <v>11</v>
      </c>
      <c r="X20" s="20" t="str">
        <f t="shared" si="4"/>
        <v>Cristobal Marchant</v>
      </c>
      <c r="Y20" s="20" t="str">
        <f t="shared" si="5"/>
        <v>RPA</v>
      </c>
    </row>
    <row r="21" spans="1:25" ht="20.25" customHeight="1">
      <c r="A21" s="54">
        <f t="shared" si="0"/>
        <v>12</v>
      </c>
      <c r="B21" s="89" t="s">
        <v>246</v>
      </c>
      <c r="C21" s="89" t="s">
        <v>162</v>
      </c>
      <c r="D21" s="89"/>
      <c r="E21" s="100"/>
      <c r="F21" s="138">
        <v>964</v>
      </c>
      <c r="G21" s="180">
        <v>4</v>
      </c>
      <c r="H21" s="181"/>
      <c r="I21" s="181"/>
      <c r="J21" s="182"/>
      <c r="K21" s="183">
        <f>IF(G21=0,0,$F$7+1-G21)</f>
        <v>11</v>
      </c>
      <c r="L21" s="180">
        <v>7</v>
      </c>
      <c r="M21" s="171"/>
      <c r="N21" s="171"/>
      <c r="O21" s="184"/>
      <c r="P21" s="193">
        <f>IF(L21=0,0,$F$7+1-L21)</f>
        <v>8</v>
      </c>
      <c r="Q21" s="180">
        <v>8</v>
      </c>
      <c r="R21" s="181"/>
      <c r="S21" s="181"/>
      <c r="T21" s="184"/>
      <c r="U21" s="183">
        <f>IF(Q21=0,0,$F$7+1-Q21)</f>
        <v>7</v>
      </c>
      <c r="V21" s="170">
        <f t="shared" si="6"/>
        <v>26</v>
      </c>
      <c r="W21" s="158">
        <f t="shared" si="7"/>
        <v>6</v>
      </c>
      <c r="X21" s="20" t="str">
        <f t="shared" si="4"/>
        <v>Cristofer Ulloa</v>
      </c>
      <c r="Y21" s="20" t="str">
        <f t="shared" si="5"/>
        <v>Puente Alto</v>
      </c>
    </row>
    <row r="22" spans="1:25" ht="20.25" customHeight="1">
      <c r="A22" s="54">
        <f t="shared" si="0"/>
        <v>13</v>
      </c>
      <c r="B22" s="89" t="s">
        <v>247</v>
      </c>
      <c r="C22" s="89" t="s">
        <v>162</v>
      </c>
      <c r="D22" s="89"/>
      <c r="E22" s="100"/>
      <c r="F22" s="138">
        <v>973</v>
      </c>
      <c r="G22" s="180">
        <v>5</v>
      </c>
      <c r="H22" s="181"/>
      <c r="I22" s="181"/>
      <c r="J22" s="182"/>
      <c r="K22" s="183">
        <f>IF(G22=0,0,$F$7+1-G22)</f>
        <v>10</v>
      </c>
      <c r="L22" s="180">
        <v>3</v>
      </c>
      <c r="M22" s="171"/>
      <c r="N22" s="171"/>
      <c r="O22" s="184"/>
      <c r="P22" s="193">
        <f>IF(L22=0,0,$F$7+1-L22)</f>
        <v>12</v>
      </c>
      <c r="Q22" s="180">
        <v>1</v>
      </c>
      <c r="R22" s="181"/>
      <c r="S22" s="181"/>
      <c r="T22" s="184" t="s">
        <v>410</v>
      </c>
      <c r="U22" s="183">
        <f>IF(Q22=0,0,$F$7+1-Q22)</f>
        <v>14</v>
      </c>
      <c r="V22" s="175">
        <f t="shared" si="6"/>
        <v>36</v>
      </c>
      <c r="W22" s="163">
        <f t="shared" si="7"/>
        <v>3</v>
      </c>
      <c r="X22" s="20" t="str">
        <f t="shared" si="4"/>
        <v>Juan Sandoval</v>
      </c>
      <c r="Y22" s="20" t="str">
        <f t="shared" si="5"/>
        <v>Puente Alto</v>
      </c>
    </row>
    <row r="23" spans="1:25" ht="20.25" customHeight="1">
      <c r="A23" s="54">
        <f t="shared" si="0"/>
        <v>14</v>
      </c>
      <c r="B23" s="89" t="s">
        <v>359</v>
      </c>
      <c r="C23" s="89" t="s">
        <v>360</v>
      </c>
      <c r="D23" s="89"/>
      <c r="E23" s="100"/>
      <c r="F23" s="138">
        <v>180</v>
      </c>
      <c r="G23" s="180"/>
      <c r="H23" s="181"/>
      <c r="I23" s="181"/>
      <c r="J23" s="182"/>
      <c r="K23" s="183">
        <f>IF(G23=0,0,$F$7+1-G23)</f>
        <v>0</v>
      </c>
      <c r="L23" s="180"/>
      <c r="M23" s="171"/>
      <c r="N23" s="171"/>
      <c r="O23" s="184"/>
      <c r="P23" s="193">
        <f>IF(L23=0,0,$F$7+1-L23)</f>
        <v>0</v>
      </c>
      <c r="Q23" s="180"/>
      <c r="R23" s="181"/>
      <c r="S23" s="181"/>
      <c r="T23" s="184"/>
      <c r="U23" s="183">
        <f>IF(Q23=0,0,$F$7+1-Q23)</f>
        <v>0</v>
      </c>
      <c r="V23" s="170">
        <f t="shared" si="6"/>
        <v>0</v>
      </c>
      <c r="W23" s="158">
        <f t="shared" si="7"/>
        <v>0</v>
      </c>
      <c r="X23" s="20" t="str">
        <f t="shared" si="4"/>
        <v>Benjamin Diaz</v>
      </c>
      <c r="Y23" s="20" t="str">
        <f t="shared" si="5"/>
        <v>Team Master</v>
      </c>
    </row>
    <row r="24" spans="1:23" ht="20.25" customHeight="1">
      <c r="A24" s="131"/>
      <c r="B24" s="89"/>
      <c r="C24" s="89"/>
      <c r="D24" s="89"/>
      <c r="E24" s="100"/>
      <c r="F24" s="138"/>
      <c r="G24" s="136"/>
      <c r="H24" s="146"/>
      <c r="I24" s="146"/>
      <c r="J24" s="147"/>
      <c r="K24" s="135"/>
      <c r="L24" s="136"/>
      <c r="M24" s="143"/>
      <c r="N24" s="143"/>
      <c r="O24" s="134"/>
      <c r="P24" s="148"/>
      <c r="Q24" s="136"/>
      <c r="R24" s="146"/>
      <c r="S24" s="146"/>
      <c r="T24" s="134"/>
      <c r="U24" s="135"/>
      <c r="V24" s="149"/>
      <c r="W24" s="150"/>
    </row>
    <row r="25" spans="1:25" ht="20.25" customHeight="1" thickBot="1">
      <c r="A25" s="47">
        <f>IF(B25&gt;0,#REF!+1,"")</f>
      </c>
      <c r="B25" s="55"/>
      <c r="C25" s="55"/>
      <c r="D25" s="55"/>
      <c r="E25" s="78"/>
      <c r="F25" s="56"/>
      <c r="G25" s="21"/>
      <c r="H25" s="103"/>
      <c r="I25" s="103"/>
      <c r="J25" s="104"/>
      <c r="K25" s="105">
        <f>IF(G25=0,0,$F$7+1-G25)</f>
        <v>0</v>
      </c>
      <c r="L25" s="21"/>
      <c r="M25" s="25"/>
      <c r="N25" s="25"/>
      <c r="O25" s="22"/>
      <c r="P25" s="127">
        <f>IF(L25=0,0,$F$7+1-L25)</f>
        <v>0</v>
      </c>
      <c r="Q25" s="28"/>
      <c r="R25" s="88"/>
      <c r="S25" s="88"/>
      <c r="T25" s="18"/>
      <c r="U25" s="98">
        <f>IF(Q25=0,0,$F$7+1-Q25)</f>
        <v>0</v>
      </c>
      <c r="V25" s="128">
        <f>K25+P25+U25</f>
        <v>0</v>
      </c>
      <c r="W25" s="58">
        <f>IF(V25=0,0,RANK(V25,$V$10:$V$25,0))</f>
        <v>0</v>
      </c>
      <c r="X25" s="20">
        <f>$B25</f>
        <v>0</v>
      </c>
      <c r="Y25" s="20">
        <f>$C25</f>
        <v>0</v>
      </c>
    </row>
    <row r="26" spans="7:23" ht="12.75">
      <c r="G26" s="79"/>
      <c r="H26" s="23"/>
      <c r="I26" s="23"/>
      <c r="J26" s="23"/>
      <c r="K26" s="80"/>
      <c r="L26" s="23"/>
      <c r="M26" s="23"/>
      <c r="N26" s="23"/>
      <c r="O26" s="23"/>
      <c r="P26" s="23"/>
      <c r="Q26" s="26"/>
      <c r="R26" s="25"/>
      <c r="S26" s="25"/>
      <c r="T26" s="25"/>
      <c r="U26" s="81"/>
      <c r="V26" s="25"/>
      <c r="W26" s="25"/>
    </row>
    <row r="27" spans="2:23" ht="12.75">
      <c r="B27" s="20" t="s">
        <v>5</v>
      </c>
      <c r="G27" s="26"/>
      <c r="H27" s="25"/>
      <c r="I27" s="25"/>
      <c r="J27" s="25"/>
      <c r="K27" s="81"/>
      <c r="L27" s="25"/>
      <c r="M27" s="25"/>
      <c r="N27" s="25"/>
      <c r="O27" s="25"/>
      <c r="P27" s="25"/>
      <c r="Q27" s="24"/>
      <c r="R27" s="25"/>
      <c r="S27" s="25"/>
      <c r="T27" s="25"/>
      <c r="U27" s="81"/>
      <c r="V27" s="25"/>
      <c r="W27" s="25"/>
    </row>
    <row r="28" spans="7:23" ht="12.75">
      <c r="G28" s="26"/>
      <c r="H28" s="25"/>
      <c r="I28" s="25"/>
      <c r="J28" s="25"/>
      <c r="K28" s="81"/>
      <c r="L28" s="25"/>
      <c r="M28" s="25"/>
      <c r="N28" s="25"/>
      <c r="O28" s="25"/>
      <c r="P28" s="25"/>
      <c r="Q28" s="26"/>
      <c r="R28" s="25"/>
      <c r="S28" s="25"/>
      <c r="T28" s="25"/>
      <c r="U28" s="81"/>
      <c r="V28" s="25"/>
      <c r="W28" s="25"/>
    </row>
    <row r="29" spans="2:23" ht="13.5" thickBot="1">
      <c r="B29" s="20" t="s">
        <v>6</v>
      </c>
      <c r="G29" s="82"/>
      <c r="H29" s="29"/>
      <c r="I29" s="29"/>
      <c r="J29" s="29"/>
      <c r="K29" s="83"/>
      <c r="L29" s="29"/>
      <c r="M29" s="29"/>
      <c r="N29" s="29"/>
      <c r="O29" s="29"/>
      <c r="P29" s="29"/>
      <c r="Q29" s="82"/>
      <c r="R29" s="29"/>
      <c r="S29" s="29"/>
      <c r="T29" s="29"/>
      <c r="U29" s="83"/>
      <c r="V29" s="25"/>
      <c r="W29" s="25"/>
    </row>
    <row r="30" spans="22:23" ht="12.75">
      <c r="V30" s="25"/>
      <c r="W30" s="25"/>
    </row>
  </sheetData>
  <sheetProtection/>
  <mergeCells count="8">
    <mergeCell ref="T7:U7"/>
    <mergeCell ref="G8:K8"/>
    <mergeCell ref="L8:P8"/>
    <mergeCell ref="Q8:U8"/>
    <mergeCell ref="A2:W2"/>
    <mergeCell ref="A3:W3"/>
    <mergeCell ref="J7:K7"/>
    <mergeCell ref="O7:P7"/>
  </mergeCells>
  <printOptions horizontalCentered="1"/>
  <pageMargins left="0" right="0" top="0" bottom="0" header="0" footer="0"/>
  <pageSetup fitToHeight="2" fitToWidth="1" horizontalDpi="600" verticalDpi="600" orientation="landscape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3"/>
  <sheetViews>
    <sheetView showZeros="0" zoomScaleSheetLayoutView="100" zoomScalePageLayoutView="0" workbookViewId="0" topLeftCell="A6">
      <selection activeCell="Q8" sqref="Q8:U8"/>
    </sheetView>
  </sheetViews>
  <sheetFormatPr defaultColWidth="9.140625" defaultRowHeight="12.75"/>
  <cols>
    <col min="1" max="1" width="3.28125" style="20" customWidth="1"/>
    <col min="2" max="2" width="25.421875" style="20" bestFit="1" customWidth="1"/>
    <col min="3" max="3" width="21.57421875" style="20" bestFit="1" customWidth="1"/>
    <col min="4" max="4" width="21.57421875" style="20" hidden="1" customWidth="1"/>
    <col min="5" max="5" width="4.421875" style="20" hidden="1" customWidth="1"/>
    <col min="6" max="7" width="9.140625" style="20" customWidth="1"/>
    <col min="8" max="9" width="6.57421875" style="20" hidden="1" customWidth="1"/>
    <col min="10" max="12" width="9.140625" style="20" customWidth="1"/>
    <col min="13" max="14" width="0" style="20" hidden="1" customWidth="1"/>
    <col min="15" max="17" width="9.140625" style="20" customWidth="1"/>
    <col min="18" max="19" width="0" style="20" hidden="1" customWidth="1"/>
    <col min="20" max="21" width="9.140625" style="20" customWidth="1"/>
    <col min="22" max="23" width="9.140625" style="106" customWidth="1"/>
    <col min="24" max="25" width="0" style="20" hidden="1" customWidth="1"/>
    <col min="26" max="16384" width="9.140625" style="20" customWidth="1"/>
  </cols>
  <sheetData>
    <row r="2" spans="1:23" ht="20.25">
      <c r="A2" s="214" t="str">
        <f>'TC DAMAS VEL.'!A2:Q2</f>
        <v>PLANILLAS RANKING ALTA COMPETENCIA 2018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</row>
    <row r="3" spans="1:23" ht="20.25">
      <c r="A3" s="214" t="str">
        <f>'DAMAS PRE JUVENIL'!A3:W3</f>
        <v>5º FECHA RANKING  -  08 y 09 DE SEPTIEMBRE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</row>
    <row r="5" ht="15">
      <c r="A5" s="67" t="s">
        <v>15</v>
      </c>
    </row>
    <row r="6" ht="15.75" thickBot="1">
      <c r="A6" s="67"/>
    </row>
    <row r="7" spans="3:21" ht="13.5" thickBot="1">
      <c r="C7" s="68" t="s">
        <v>8</v>
      </c>
      <c r="D7" s="69"/>
      <c r="E7" s="69"/>
      <c r="F7" s="102">
        <v>29</v>
      </c>
      <c r="G7" s="68" t="s">
        <v>12</v>
      </c>
      <c r="H7" s="23"/>
      <c r="I7" s="23"/>
      <c r="J7" s="226"/>
      <c r="K7" s="227"/>
      <c r="L7" s="68" t="s">
        <v>12</v>
      </c>
      <c r="M7" s="23"/>
      <c r="N7" s="23"/>
      <c r="O7" s="215"/>
      <c r="P7" s="216"/>
      <c r="Q7" s="69" t="s">
        <v>12</v>
      </c>
      <c r="T7" s="215"/>
      <c r="U7" s="216"/>
    </row>
    <row r="8" spans="7:23" ht="29.25" customHeight="1" thickBot="1">
      <c r="G8" s="217" t="s">
        <v>366</v>
      </c>
      <c r="H8" s="218"/>
      <c r="I8" s="218"/>
      <c r="J8" s="218"/>
      <c r="K8" s="219"/>
      <c r="L8" s="220" t="s">
        <v>370</v>
      </c>
      <c r="M8" s="221"/>
      <c r="N8" s="221"/>
      <c r="O8" s="221"/>
      <c r="P8" s="222"/>
      <c r="Q8" s="221" t="s">
        <v>397</v>
      </c>
      <c r="R8" s="221"/>
      <c r="S8" s="221"/>
      <c r="T8" s="221"/>
      <c r="U8" s="222"/>
      <c r="V8" s="91"/>
      <c r="W8" s="91"/>
    </row>
    <row r="9" spans="1:27" s="64" customFormat="1" ht="13.5" thickBot="1">
      <c r="A9" s="71"/>
      <c r="B9" s="72" t="s">
        <v>0</v>
      </c>
      <c r="C9" s="73" t="s">
        <v>19</v>
      </c>
      <c r="D9" s="74"/>
      <c r="E9" s="74" t="s">
        <v>41</v>
      </c>
      <c r="F9" s="75" t="s">
        <v>1</v>
      </c>
      <c r="G9" s="84" t="s">
        <v>2</v>
      </c>
      <c r="H9" s="71"/>
      <c r="I9" s="71"/>
      <c r="J9" s="85" t="s">
        <v>3</v>
      </c>
      <c r="K9" s="87" t="s">
        <v>4</v>
      </c>
      <c r="L9" s="84" t="s">
        <v>2</v>
      </c>
      <c r="M9" s="71"/>
      <c r="N9" s="71"/>
      <c r="O9" s="85" t="s">
        <v>3</v>
      </c>
      <c r="P9" s="87" t="s">
        <v>4</v>
      </c>
      <c r="Q9" s="90" t="s">
        <v>2</v>
      </c>
      <c r="T9" s="85" t="s">
        <v>3</v>
      </c>
      <c r="U9" s="86" t="s">
        <v>4</v>
      </c>
      <c r="V9" s="107" t="s">
        <v>7</v>
      </c>
      <c r="W9" s="108" t="s">
        <v>2</v>
      </c>
      <c r="AA9" s="20"/>
    </row>
    <row r="10" spans="1:25" ht="18.75" customHeight="1" thickBot="1">
      <c r="A10" s="46">
        <f aca="true" t="shared" si="0" ref="A10:A38">IF(B10&gt;0,A9+1,"")</f>
        <v>1</v>
      </c>
      <c r="B10" s="51" t="s">
        <v>339</v>
      </c>
      <c r="C10" s="51" t="s">
        <v>54</v>
      </c>
      <c r="D10" s="46"/>
      <c r="E10" s="43"/>
      <c r="F10" s="39">
        <v>88</v>
      </c>
      <c r="G10" s="164"/>
      <c r="H10" s="168"/>
      <c r="I10" s="168"/>
      <c r="J10" s="176"/>
      <c r="K10" s="169">
        <f aca="true" t="shared" si="1" ref="K10:K38">IF(G10=0,0,$F$7+1-G10)</f>
        <v>0</v>
      </c>
      <c r="L10" s="164"/>
      <c r="M10" s="168"/>
      <c r="N10" s="168"/>
      <c r="O10" s="166"/>
      <c r="P10" s="169">
        <f aca="true" t="shared" si="2" ref="P10:P38">IF(L10=0,0,$F$7+1-L10)</f>
        <v>0</v>
      </c>
      <c r="Q10" s="177"/>
      <c r="R10" s="168"/>
      <c r="S10" s="168"/>
      <c r="T10" s="166"/>
      <c r="U10" s="167">
        <f aca="true" t="shared" si="3" ref="U10:U38">IF(Q10=0,0,$F$7+1-Q10)</f>
        <v>0</v>
      </c>
      <c r="V10" s="164">
        <f>K10+P10+U10</f>
        <v>0</v>
      </c>
      <c r="W10" s="169">
        <f>IF(V10=0,0,RANK(V10,$V$10:$V$38,0))</f>
        <v>0</v>
      </c>
      <c r="X10" s="20" t="str">
        <f aca="true" t="shared" si="4" ref="X10:X38">$B10</f>
        <v>Josefa Ortiz</v>
      </c>
      <c r="Y10" s="20" t="str">
        <f aca="true" t="shared" si="5" ref="Y10:Y22">$C10</f>
        <v>U. de Chile</v>
      </c>
    </row>
    <row r="11" spans="1:25" ht="18.75" customHeight="1" thickBot="1">
      <c r="A11" s="46">
        <f t="shared" si="0"/>
        <v>2</v>
      </c>
      <c r="B11" s="48" t="s">
        <v>228</v>
      </c>
      <c r="C11" s="48" t="s">
        <v>27</v>
      </c>
      <c r="D11" s="48"/>
      <c r="E11" s="43"/>
      <c r="F11" s="49">
        <v>127</v>
      </c>
      <c r="G11" s="159">
        <v>16</v>
      </c>
      <c r="H11" s="173"/>
      <c r="I11" s="173"/>
      <c r="J11" s="178"/>
      <c r="K11" s="174">
        <f t="shared" si="1"/>
        <v>14</v>
      </c>
      <c r="L11" s="159">
        <v>13</v>
      </c>
      <c r="M11" s="173"/>
      <c r="N11" s="173"/>
      <c r="O11" s="160"/>
      <c r="P11" s="174">
        <f t="shared" si="2"/>
        <v>17</v>
      </c>
      <c r="Q11" s="161">
        <v>17</v>
      </c>
      <c r="R11" s="173"/>
      <c r="S11" s="173"/>
      <c r="T11" s="160"/>
      <c r="U11" s="179">
        <f t="shared" si="3"/>
        <v>13</v>
      </c>
      <c r="V11" s="164">
        <f>K11+P11+U11</f>
        <v>44</v>
      </c>
      <c r="W11" s="169">
        <f aca="true" t="shared" si="6" ref="W11:W38">IF(V11=0,0,RANK(V11,$V$10:$V$38,0))</f>
        <v>14</v>
      </c>
      <c r="X11" s="20" t="str">
        <f t="shared" si="4"/>
        <v>Agustina Morales</v>
      </c>
      <c r="Y11" s="20" t="str">
        <f t="shared" si="5"/>
        <v>Escuela Nacional</v>
      </c>
    </row>
    <row r="12" spans="1:25" ht="18.75" customHeight="1" thickBot="1">
      <c r="A12" s="46">
        <f t="shared" si="0"/>
        <v>3</v>
      </c>
      <c r="B12" s="48" t="s">
        <v>123</v>
      </c>
      <c r="C12" s="48" t="s">
        <v>27</v>
      </c>
      <c r="D12" s="48"/>
      <c r="E12" s="43"/>
      <c r="F12" s="49">
        <v>128</v>
      </c>
      <c r="G12" s="159">
        <v>2</v>
      </c>
      <c r="H12" s="173"/>
      <c r="I12" s="173"/>
      <c r="J12" s="178"/>
      <c r="K12" s="174">
        <f t="shared" si="1"/>
        <v>28</v>
      </c>
      <c r="L12" s="159">
        <v>2</v>
      </c>
      <c r="M12" s="173"/>
      <c r="N12" s="173"/>
      <c r="O12" s="160"/>
      <c r="P12" s="174">
        <f t="shared" si="2"/>
        <v>28</v>
      </c>
      <c r="Q12" s="161">
        <v>2</v>
      </c>
      <c r="R12" s="173"/>
      <c r="S12" s="173"/>
      <c r="T12" s="160"/>
      <c r="U12" s="179">
        <f t="shared" si="3"/>
        <v>28</v>
      </c>
      <c r="V12" s="191">
        <f aca="true" t="shared" si="7" ref="V12:V31">K12+P12+U12</f>
        <v>84</v>
      </c>
      <c r="W12" s="192">
        <f t="shared" si="6"/>
        <v>2</v>
      </c>
      <c r="X12" s="20" t="str">
        <f t="shared" si="4"/>
        <v>Martina Naranjo</v>
      </c>
      <c r="Y12" s="20" t="str">
        <f t="shared" si="5"/>
        <v>Escuela Nacional</v>
      </c>
    </row>
    <row r="13" spans="1:25" ht="18.75" customHeight="1" thickBot="1">
      <c r="A13" s="46">
        <f t="shared" si="0"/>
        <v>4</v>
      </c>
      <c r="B13" s="48" t="s">
        <v>112</v>
      </c>
      <c r="C13" s="48" t="s">
        <v>27</v>
      </c>
      <c r="D13" s="48"/>
      <c r="E13" s="43"/>
      <c r="F13" s="49">
        <v>129</v>
      </c>
      <c r="G13" s="159">
        <v>1</v>
      </c>
      <c r="H13" s="173"/>
      <c r="I13" s="173"/>
      <c r="J13" s="178" t="s">
        <v>398</v>
      </c>
      <c r="K13" s="174">
        <f t="shared" si="1"/>
        <v>29</v>
      </c>
      <c r="L13" s="159">
        <v>1</v>
      </c>
      <c r="M13" s="173"/>
      <c r="N13" s="173"/>
      <c r="O13" s="160" t="s">
        <v>399</v>
      </c>
      <c r="P13" s="174">
        <f t="shared" si="2"/>
        <v>29</v>
      </c>
      <c r="Q13" s="161">
        <v>1</v>
      </c>
      <c r="R13" s="173"/>
      <c r="S13" s="173"/>
      <c r="T13" s="160" t="s">
        <v>400</v>
      </c>
      <c r="U13" s="179">
        <f t="shared" si="3"/>
        <v>29</v>
      </c>
      <c r="V13" s="191">
        <f t="shared" si="7"/>
        <v>87</v>
      </c>
      <c r="W13" s="192">
        <f t="shared" si="6"/>
        <v>1</v>
      </c>
      <c r="X13" s="20" t="str">
        <f t="shared" si="4"/>
        <v>Javiera Pinochet</v>
      </c>
      <c r="Y13" s="20" t="str">
        <f t="shared" si="5"/>
        <v>Escuela Nacional</v>
      </c>
    </row>
    <row r="14" spans="1:25" ht="18.75" customHeight="1" thickBot="1">
      <c r="A14" s="46">
        <f t="shared" si="0"/>
        <v>5</v>
      </c>
      <c r="B14" s="48" t="s">
        <v>229</v>
      </c>
      <c r="C14" s="48" t="s">
        <v>27</v>
      </c>
      <c r="D14" s="48"/>
      <c r="E14" s="43"/>
      <c r="F14" s="49">
        <v>130</v>
      </c>
      <c r="G14" s="159"/>
      <c r="H14" s="173"/>
      <c r="I14" s="173"/>
      <c r="J14" s="178"/>
      <c r="K14" s="174">
        <f t="shared" si="1"/>
        <v>0</v>
      </c>
      <c r="L14" s="159">
        <v>12</v>
      </c>
      <c r="M14" s="173"/>
      <c r="N14" s="173"/>
      <c r="O14" s="160"/>
      <c r="P14" s="174">
        <f t="shared" si="2"/>
        <v>18</v>
      </c>
      <c r="Q14" s="161">
        <v>20</v>
      </c>
      <c r="R14" s="173"/>
      <c r="S14" s="173"/>
      <c r="T14" s="160"/>
      <c r="U14" s="179">
        <f t="shared" si="3"/>
        <v>10</v>
      </c>
      <c r="V14" s="164">
        <f t="shared" si="7"/>
        <v>28</v>
      </c>
      <c r="W14" s="169">
        <f t="shared" si="6"/>
        <v>21</v>
      </c>
      <c r="X14" s="20" t="str">
        <f t="shared" si="4"/>
        <v>Sofia Ardiles</v>
      </c>
      <c r="Y14" s="20" t="str">
        <f t="shared" si="5"/>
        <v>Escuela Nacional</v>
      </c>
    </row>
    <row r="15" spans="1:25" ht="18.75" customHeight="1" thickBot="1">
      <c r="A15" s="46">
        <f t="shared" si="0"/>
        <v>6</v>
      </c>
      <c r="B15" s="51" t="s">
        <v>240</v>
      </c>
      <c r="C15" s="51" t="s">
        <v>23</v>
      </c>
      <c r="D15" s="46"/>
      <c r="E15" s="46"/>
      <c r="F15" s="39">
        <v>205</v>
      </c>
      <c r="G15" s="159"/>
      <c r="H15" s="173"/>
      <c r="I15" s="173"/>
      <c r="J15" s="178"/>
      <c r="K15" s="174">
        <f t="shared" si="1"/>
        <v>0</v>
      </c>
      <c r="L15" s="159">
        <v>17</v>
      </c>
      <c r="M15" s="173"/>
      <c r="N15" s="173"/>
      <c r="O15" s="160"/>
      <c r="P15" s="174">
        <f t="shared" si="2"/>
        <v>13</v>
      </c>
      <c r="Q15" s="161">
        <v>19</v>
      </c>
      <c r="R15" s="173"/>
      <c r="S15" s="173"/>
      <c r="T15" s="160"/>
      <c r="U15" s="179">
        <f t="shared" si="3"/>
        <v>11</v>
      </c>
      <c r="V15" s="164">
        <f t="shared" si="7"/>
        <v>24</v>
      </c>
      <c r="W15" s="169">
        <f t="shared" si="6"/>
        <v>22</v>
      </c>
      <c r="X15" s="20" t="str">
        <f t="shared" si="4"/>
        <v>Josefa Briceño</v>
      </c>
      <c r="Y15" s="20" t="str">
        <f t="shared" si="5"/>
        <v>Leones Rojos</v>
      </c>
    </row>
    <row r="16" spans="1:25" ht="18.75" customHeight="1" thickBot="1">
      <c r="A16" s="46">
        <f t="shared" si="0"/>
        <v>7</v>
      </c>
      <c r="B16" s="48" t="s">
        <v>190</v>
      </c>
      <c r="C16" s="48" t="s">
        <v>24</v>
      </c>
      <c r="D16" s="48"/>
      <c r="E16" s="43"/>
      <c r="F16" s="49">
        <v>248</v>
      </c>
      <c r="G16" s="159">
        <v>8</v>
      </c>
      <c r="H16" s="173"/>
      <c r="I16" s="173"/>
      <c r="J16" s="178"/>
      <c r="K16" s="174">
        <f t="shared" si="1"/>
        <v>22</v>
      </c>
      <c r="L16" s="159">
        <v>10</v>
      </c>
      <c r="M16" s="173"/>
      <c r="N16" s="173"/>
      <c r="O16" s="160"/>
      <c r="P16" s="174">
        <f t="shared" si="2"/>
        <v>20</v>
      </c>
      <c r="Q16" s="161">
        <v>10</v>
      </c>
      <c r="R16" s="173"/>
      <c r="S16" s="173"/>
      <c r="T16" s="160"/>
      <c r="U16" s="179">
        <f t="shared" si="3"/>
        <v>20</v>
      </c>
      <c r="V16" s="164">
        <f t="shared" si="7"/>
        <v>62</v>
      </c>
      <c r="W16" s="169">
        <f t="shared" si="6"/>
        <v>9</v>
      </c>
      <c r="X16" s="20" t="str">
        <f t="shared" si="4"/>
        <v>Catalina Urra</v>
      </c>
      <c r="Y16" s="20" t="str">
        <f t="shared" si="5"/>
        <v>Colo Colo</v>
      </c>
    </row>
    <row r="17" spans="1:25" ht="18.75" customHeight="1" thickBot="1">
      <c r="A17" s="46">
        <f t="shared" si="0"/>
        <v>8</v>
      </c>
      <c r="B17" s="51" t="s">
        <v>241</v>
      </c>
      <c r="C17" s="51" t="s">
        <v>117</v>
      </c>
      <c r="D17" s="46"/>
      <c r="E17" s="46"/>
      <c r="F17" s="39">
        <v>277</v>
      </c>
      <c r="G17" s="159">
        <v>7</v>
      </c>
      <c r="H17" s="173"/>
      <c r="I17" s="173"/>
      <c r="J17" s="178"/>
      <c r="K17" s="174">
        <f t="shared" si="1"/>
        <v>23</v>
      </c>
      <c r="L17" s="159">
        <v>3</v>
      </c>
      <c r="M17" s="173"/>
      <c r="N17" s="173"/>
      <c r="O17" s="160"/>
      <c r="P17" s="174">
        <f t="shared" si="2"/>
        <v>27</v>
      </c>
      <c r="Q17" s="161">
        <v>4</v>
      </c>
      <c r="R17" s="173"/>
      <c r="S17" s="173"/>
      <c r="T17" s="160"/>
      <c r="U17" s="179">
        <f t="shared" si="3"/>
        <v>26</v>
      </c>
      <c r="V17" s="191">
        <f t="shared" si="7"/>
        <v>76</v>
      </c>
      <c r="W17" s="192">
        <f t="shared" si="6"/>
        <v>3</v>
      </c>
      <c r="X17" s="20" t="str">
        <f t="shared" si="4"/>
        <v>Arwen Diaz</v>
      </c>
      <c r="Y17" s="20" t="str">
        <f t="shared" si="5"/>
        <v>Boosted</v>
      </c>
    </row>
    <row r="18" spans="1:25" ht="18.75" customHeight="1" thickBot="1">
      <c r="A18" s="46">
        <f t="shared" si="0"/>
        <v>9</v>
      </c>
      <c r="B18" s="51" t="s">
        <v>326</v>
      </c>
      <c r="C18" s="51" t="s">
        <v>34</v>
      </c>
      <c r="D18" s="46"/>
      <c r="E18" s="43"/>
      <c r="F18" s="39">
        <v>321</v>
      </c>
      <c r="G18" s="159"/>
      <c r="H18" s="173"/>
      <c r="I18" s="173"/>
      <c r="J18" s="178"/>
      <c r="K18" s="174">
        <f t="shared" si="1"/>
        <v>0</v>
      </c>
      <c r="L18" s="159"/>
      <c r="M18" s="173"/>
      <c r="N18" s="173"/>
      <c r="O18" s="160"/>
      <c r="P18" s="174">
        <f t="shared" si="2"/>
        <v>0</v>
      </c>
      <c r="Q18" s="161"/>
      <c r="R18" s="173"/>
      <c r="S18" s="173"/>
      <c r="T18" s="160"/>
      <c r="U18" s="179">
        <f t="shared" si="3"/>
        <v>0</v>
      </c>
      <c r="V18" s="164">
        <f t="shared" si="7"/>
        <v>0</v>
      </c>
      <c r="W18" s="169">
        <f t="shared" si="6"/>
        <v>0</v>
      </c>
      <c r="X18" s="20" t="str">
        <f t="shared" si="4"/>
        <v>Anahi Pardo</v>
      </c>
      <c r="Y18" s="20" t="str">
        <f t="shared" si="5"/>
        <v>Rocket Roller Race</v>
      </c>
    </row>
    <row r="19" spans="1:25" ht="18.75" customHeight="1" thickBot="1">
      <c r="A19" s="46">
        <f t="shared" si="0"/>
        <v>10</v>
      </c>
      <c r="B19" s="51" t="s">
        <v>327</v>
      </c>
      <c r="C19" s="51" t="s">
        <v>34</v>
      </c>
      <c r="D19" s="46"/>
      <c r="E19" s="43"/>
      <c r="F19" s="39">
        <v>326</v>
      </c>
      <c r="G19" s="159">
        <v>11</v>
      </c>
      <c r="H19" s="173"/>
      <c r="I19" s="173"/>
      <c r="J19" s="178"/>
      <c r="K19" s="174">
        <f t="shared" si="1"/>
        <v>19</v>
      </c>
      <c r="L19" s="159">
        <v>16</v>
      </c>
      <c r="M19" s="173"/>
      <c r="N19" s="173"/>
      <c r="O19" s="160"/>
      <c r="P19" s="174">
        <f t="shared" si="2"/>
        <v>14</v>
      </c>
      <c r="Q19" s="161">
        <v>13</v>
      </c>
      <c r="R19" s="173"/>
      <c r="S19" s="173"/>
      <c r="T19" s="160"/>
      <c r="U19" s="179">
        <f t="shared" si="3"/>
        <v>17</v>
      </c>
      <c r="V19" s="164">
        <f t="shared" si="7"/>
        <v>50</v>
      </c>
      <c r="W19" s="169">
        <f t="shared" si="6"/>
        <v>11</v>
      </c>
      <c r="X19" s="20" t="str">
        <f t="shared" si="4"/>
        <v>Antonella Orellana</v>
      </c>
      <c r="Y19" s="20" t="str">
        <f t="shared" si="5"/>
        <v>Rocket Roller Race</v>
      </c>
    </row>
    <row r="20" spans="1:25" ht="18.75" customHeight="1" thickBot="1">
      <c r="A20" s="46">
        <f t="shared" si="0"/>
        <v>11</v>
      </c>
      <c r="B20" s="51" t="s">
        <v>192</v>
      </c>
      <c r="C20" s="51" t="s">
        <v>87</v>
      </c>
      <c r="D20" s="46"/>
      <c r="E20" s="46"/>
      <c r="F20" s="39">
        <v>356</v>
      </c>
      <c r="G20" s="159">
        <v>17</v>
      </c>
      <c r="H20" s="173"/>
      <c r="I20" s="173"/>
      <c r="J20" s="178"/>
      <c r="K20" s="174">
        <f t="shared" si="1"/>
        <v>13</v>
      </c>
      <c r="L20" s="159">
        <v>21</v>
      </c>
      <c r="M20" s="173"/>
      <c r="N20" s="173"/>
      <c r="O20" s="160"/>
      <c r="P20" s="174">
        <f t="shared" si="2"/>
        <v>9</v>
      </c>
      <c r="Q20" s="161">
        <v>18</v>
      </c>
      <c r="R20" s="173"/>
      <c r="S20" s="173"/>
      <c r="T20" s="160"/>
      <c r="U20" s="179">
        <f t="shared" si="3"/>
        <v>12</v>
      </c>
      <c r="V20" s="164">
        <f t="shared" si="7"/>
        <v>34</v>
      </c>
      <c r="W20" s="169">
        <f t="shared" si="6"/>
        <v>19</v>
      </c>
      <c r="X20" s="20" t="str">
        <f t="shared" si="4"/>
        <v>Adiss Nuñez</v>
      </c>
      <c r="Y20" s="20" t="str">
        <f t="shared" si="5"/>
        <v>Union las Condes</v>
      </c>
    </row>
    <row r="21" spans="1:25" ht="18.75" customHeight="1" thickBot="1">
      <c r="A21" s="46">
        <f t="shared" si="0"/>
        <v>12</v>
      </c>
      <c r="B21" s="51" t="s">
        <v>184</v>
      </c>
      <c r="C21" s="51" t="s">
        <v>26</v>
      </c>
      <c r="D21" s="46"/>
      <c r="E21" s="46"/>
      <c r="F21" s="39">
        <v>372</v>
      </c>
      <c r="G21" s="159">
        <v>6</v>
      </c>
      <c r="H21" s="173"/>
      <c r="I21" s="173"/>
      <c r="J21" s="178"/>
      <c r="K21" s="174">
        <f t="shared" si="1"/>
        <v>24</v>
      </c>
      <c r="L21" s="159">
        <v>9</v>
      </c>
      <c r="M21" s="173"/>
      <c r="N21" s="173"/>
      <c r="O21" s="160"/>
      <c r="P21" s="174">
        <f t="shared" si="2"/>
        <v>21</v>
      </c>
      <c r="Q21" s="161">
        <v>5</v>
      </c>
      <c r="R21" s="173"/>
      <c r="S21" s="173"/>
      <c r="T21" s="160"/>
      <c r="U21" s="179">
        <f t="shared" si="3"/>
        <v>25</v>
      </c>
      <c r="V21" s="164">
        <f t="shared" si="7"/>
        <v>70</v>
      </c>
      <c r="W21" s="169">
        <f t="shared" si="6"/>
        <v>7</v>
      </c>
      <c r="X21" s="20" t="str">
        <f t="shared" si="4"/>
        <v>Martina Otazo</v>
      </c>
      <c r="Y21" s="20" t="str">
        <f t="shared" si="5"/>
        <v>Huechuraba</v>
      </c>
    </row>
    <row r="22" spans="1:25" ht="18.75" customHeight="1" thickBot="1">
      <c r="A22" s="46">
        <f t="shared" si="0"/>
        <v>13</v>
      </c>
      <c r="B22" s="51" t="s">
        <v>189</v>
      </c>
      <c r="C22" s="51" t="s">
        <v>237</v>
      </c>
      <c r="D22" s="46"/>
      <c r="E22" s="46"/>
      <c r="F22" s="39">
        <v>380</v>
      </c>
      <c r="G22" s="159">
        <v>13</v>
      </c>
      <c r="H22" s="173"/>
      <c r="I22" s="173"/>
      <c r="J22" s="178"/>
      <c r="K22" s="174">
        <f t="shared" si="1"/>
        <v>17</v>
      </c>
      <c r="L22" s="159">
        <v>18</v>
      </c>
      <c r="M22" s="173"/>
      <c r="N22" s="173"/>
      <c r="O22" s="160"/>
      <c r="P22" s="174">
        <f t="shared" si="2"/>
        <v>12</v>
      </c>
      <c r="Q22" s="161">
        <v>21</v>
      </c>
      <c r="R22" s="173"/>
      <c r="S22" s="173"/>
      <c r="T22" s="160"/>
      <c r="U22" s="179">
        <f t="shared" si="3"/>
        <v>9</v>
      </c>
      <c r="V22" s="164">
        <f t="shared" si="7"/>
        <v>38</v>
      </c>
      <c r="W22" s="169">
        <f t="shared" si="6"/>
        <v>18</v>
      </c>
      <c r="X22" s="20" t="str">
        <f t="shared" si="4"/>
        <v>Rocio Soto</v>
      </c>
      <c r="Y22" s="20" t="str">
        <f t="shared" si="5"/>
        <v>Chitas de Quilicura</v>
      </c>
    </row>
    <row r="23" spans="1:25" ht="18.75" customHeight="1" thickBot="1">
      <c r="A23" s="46">
        <f t="shared" si="0"/>
        <v>14</v>
      </c>
      <c r="B23" s="51" t="s">
        <v>238</v>
      </c>
      <c r="C23" s="51" t="s">
        <v>237</v>
      </c>
      <c r="D23" s="46"/>
      <c r="E23" s="46"/>
      <c r="F23" s="39">
        <v>387</v>
      </c>
      <c r="G23" s="159">
        <v>15</v>
      </c>
      <c r="H23" s="173"/>
      <c r="I23" s="173"/>
      <c r="J23" s="178"/>
      <c r="K23" s="174">
        <f t="shared" si="1"/>
        <v>15</v>
      </c>
      <c r="L23" s="159">
        <v>22</v>
      </c>
      <c r="M23" s="173"/>
      <c r="N23" s="173"/>
      <c r="O23" s="160"/>
      <c r="P23" s="174">
        <f t="shared" si="2"/>
        <v>8</v>
      </c>
      <c r="Q23" s="161">
        <v>12</v>
      </c>
      <c r="R23" s="173"/>
      <c r="S23" s="173"/>
      <c r="T23" s="160"/>
      <c r="U23" s="179">
        <f t="shared" si="3"/>
        <v>18</v>
      </c>
      <c r="V23" s="164">
        <f t="shared" si="7"/>
        <v>41</v>
      </c>
      <c r="W23" s="169">
        <f t="shared" si="6"/>
        <v>17</v>
      </c>
      <c r="X23" s="20" t="str">
        <f t="shared" si="4"/>
        <v>Sofia Sepulveda</v>
      </c>
      <c r="Y23" s="20" t="e">
        <f>#REF!</f>
        <v>#REF!</v>
      </c>
    </row>
    <row r="24" spans="1:25" ht="18.75" customHeight="1" thickBot="1">
      <c r="A24" s="46">
        <f t="shared" si="0"/>
        <v>15</v>
      </c>
      <c r="B24" s="51" t="s">
        <v>188</v>
      </c>
      <c r="C24" s="51" t="s">
        <v>237</v>
      </c>
      <c r="D24" s="46"/>
      <c r="E24" s="43"/>
      <c r="F24" s="39">
        <v>395</v>
      </c>
      <c r="G24" s="159"/>
      <c r="H24" s="173"/>
      <c r="I24" s="173"/>
      <c r="J24" s="178"/>
      <c r="K24" s="174">
        <f t="shared" si="1"/>
        <v>0</v>
      </c>
      <c r="L24" s="159"/>
      <c r="M24" s="173"/>
      <c r="N24" s="173"/>
      <c r="O24" s="160"/>
      <c r="P24" s="174">
        <f t="shared" si="2"/>
        <v>0</v>
      </c>
      <c r="Q24" s="161"/>
      <c r="R24" s="173"/>
      <c r="S24" s="173"/>
      <c r="T24" s="160"/>
      <c r="U24" s="179">
        <f t="shared" si="3"/>
        <v>0</v>
      </c>
      <c r="V24" s="164">
        <f t="shared" si="7"/>
        <v>0</v>
      </c>
      <c r="W24" s="169">
        <f t="shared" si="6"/>
        <v>0</v>
      </c>
      <c r="X24" s="20" t="str">
        <f t="shared" si="4"/>
        <v>Fernanda Mariqueo</v>
      </c>
      <c r="Y24" s="20" t="str">
        <f>$C24</f>
        <v>Chitas de Quilicura</v>
      </c>
    </row>
    <row r="25" spans="1:24" ht="18.75" customHeight="1" thickBot="1">
      <c r="A25" s="46">
        <f t="shared" si="0"/>
        <v>16</v>
      </c>
      <c r="B25" s="51" t="s">
        <v>236</v>
      </c>
      <c r="C25" s="51" t="s">
        <v>235</v>
      </c>
      <c r="D25" s="46"/>
      <c r="E25" s="43"/>
      <c r="F25" s="39">
        <v>628</v>
      </c>
      <c r="G25" s="159"/>
      <c r="H25" s="173"/>
      <c r="I25" s="173"/>
      <c r="J25" s="178"/>
      <c r="K25" s="174">
        <f t="shared" si="1"/>
        <v>0</v>
      </c>
      <c r="L25" s="159"/>
      <c r="M25" s="173"/>
      <c r="N25" s="173"/>
      <c r="O25" s="160"/>
      <c r="P25" s="174">
        <f t="shared" si="2"/>
        <v>0</v>
      </c>
      <c r="Q25" s="161"/>
      <c r="R25" s="173"/>
      <c r="S25" s="173"/>
      <c r="T25" s="160"/>
      <c r="U25" s="179">
        <f t="shared" si="3"/>
        <v>0</v>
      </c>
      <c r="V25" s="164">
        <f t="shared" si="7"/>
        <v>0</v>
      </c>
      <c r="W25" s="169">
        <f t="shared" si="6"/>
        <v>0</v>
      </c>
      <c r="X25" s="20" t="str">
        <f t="shared" si="4"/>
        <v>Maria Jesus Faundez</v>
      </c>
    </row>
    <row r="26" spans="1:25" ht="18.75" customHeight="1" thickBot="1">
      <c r="A26" s="46">
        <f t="shared" si="0"/>
        <v>17</v>
      </c>
      <c r="B26" s="48" t="s">
        <v>183</v>
      </c>
      <c r="C26" s="48" t="s">
        <v>97</v>
      </c>
      <c r="D26" s="48"/>
      <c r="E26" s="43"/>
      <c r="F26" s="49">
        <v>761</v>
      </c>
      <c r="G26" s="159">
        <v>14</v>
      </c>
      <c r="H26" s="173"/>
      <c r="I26" s="173"/>
      <c r="J26" s="178"/>
      <c r="K26" s="174">
        <f t="shared" si="1"/>
        <v>16</v>
      </c>
      <c r="L26" s="159">
        <v>19</v>
      </c>
      <c r="M26" s="173"/>
      <c r="N26" s="173"/>
      <c r="O26" s="160"/>
      <c r="P26" s="174">
        <f t="shared" si="2"/>
        <v>11</v>
      </c>
      <c r="Q26" s="161">
        <v>14</v>
      </c>
      <c r="R26" s="173"/>
      <c r="S26" s="173"/>
      <c r="T26" s="160"/>
      <c r="U26" s="179">
        <f t="shared" si="3"/>
        <v>16</v>
      </c>
      <c r="V26" s="164">
        <f t="shared" si="7"/>
        <v>43</v>
      </c>
      <c r="W26" s="169">
        <f t="shared" si="6"/>
        <v>15</v>
      </c>
      <c r="X26" s="20" t="str">
        <f t="shared" si="4"/>
        <v>Antonella Henriquez</v>
      </c>
      <c r="Y26" s="20" t="str">
        <f>$C26</f>
        <v>Crescente Errazuriz</v>
      </c>
    </row>
    <row r="27" spans="1:25" ht="18.75" customHeight="1" thickBot="1">
      <c r="A27" s="46">
        <f t="shared" si="0"/>
        <v>18</v>
      </c>
      <c r="B27" s="51" t="s">
        <v>126</v>
      </c>
      <c r="C27" s="46" t="s">
        <v>207</v>
      </c>
      <c r="D27" s="46"/>
      <c r="E27" s="46"/>
      <c r="F27" s="39">
        <v>822</v>
      </c>
      <c r="G27" s="159">
        <v>10</v>
      </c>
      <c r="H27" s="173"/>
      <c r="I27" s="173"/>
      <c r="J27" s="178"/>
      <c r="K27" s="174">
        <f t="shared" si="1"/>
        <v>20</v>
      </c>
      <c r="L27" s="159">
        <v>20</v>
      </c>
      <c r="M27" s="173"/>
      <c r="N27" s="173"/>
      <c r="O27" s="160"/>
      <c r="P27" s="174">
        <f t="shared" si="2"/>
        <v>10</v>
      </c>
      <c r="Q27" s="161">
        <v>15</v>
      </c>
      <c r="R27" s="173"/>
      <c r="S27" s="173"/>
      <c r="T27" s="160"/>
      <c r="U27" s="179">
        <f t="shared" si="3"/>
        <v>15</v>
      </c>
      <c r="V27" s="164">
        <f t="shared" si="7"/>
        <v>45</v>
      </c>
      <c r="W27" s="169">
        <f t="shared" si="6"/>
        <v>12</v>
      </c>
      <c r="X27" s="20" t="str">
        <f t="shared" si="4"/>
        <v>Fernanda Lara</v>
      </c>
      <c r="Y27" s="20" t="str">
        <f>$C27</f>
        <v>RPA</v>
      </c>
    </row>
    <row r="28" spans="1:25" ht="18.75" customHeight="1" thickBot="1">
      <c r="A28" s="46">
        <f t="shared" si="0"/>
        <v>19</v>
      </c>
      <c r="B28" s="51" t="s">
        <v>227</v>
      </c>
      <c r="C28" s="51" t="s">
        <v>207</v>
      </c>
      <c r="D28" s="46"/>
      <c r="E28" s="46"/>
      <c r="F28" s="39">
        <v>828</v>
      </c>
      <c r="G28" s="159">
        <v>19</v>
      </c>
      <c r="H28" s="173"/>
      <c r="I28" s="173"/>
      <c r="J28" s="178"/>
      <c r="K28" s="174">
        <f t="shared" si="1"/>
        <v>11</v>
      </c>
      <c r="L28" s="159">
        <v>15</v>
      </c>
      <c r="M28" s="173"/>
      <c r="N28" s="173"/>
      <c r="O28" s="160"/>
      <c r="P28" s="174">
        <f t="shared" si="2"/>
        <v>15</v>
      </c>
      <c r="Q28" s="161">
        <v>23</v>
      </c>
      <c r="R28" s="173"/>
      <c r="S28" s="173"/>
      <c r="T28" s="160"/>
      <c r="U28" s="179">
        <f t="shared" si="3"/>
        <v>7</v>
      </c>
      <c r="V28" s="164">
        <f t="shared" si="7"/>
        <v>33</v>
      </c>
      <c r="W28" s="169">
        <f t="shared" si="6"/>
        <v>20</v>
      </c>
      <c r="X28" s="20" t="str">
        <f t="shared" si="4"/>
        <v>Francisca Quiroga</v>
      </c>
      <c r="Y28" s="20" t="str">
        <f>$C27</f>
        <v>RPA</v>
      </c>
    </row>
    <row r="29" spans="1:25" ht="18.75" customHeight="1" thickBot="1">
      <c r="A29" s="46">
        <f t="shared" si="0"/>
        <v>20</v>
      </c>
      <c r="B29" s="51" t="s">
        <v>152</v>
      </c>
      <c r="C29" s="51" t="s">
        <v>207</v>
      </c>
      <c r="D29" s="46"/>
      <c r="E29" s="46"/>
      <c r="F29" s="39">
        <v>836</v>
      </c>
      <c r="G29" s="159"/>
      <c r="H29" s="173"/>
      <c r="I29" s="173"/>
      <c r="J29" s="178"/>
      <c r="K29" s="174">
        <f t="shared" si="1"/>
        <v>0</v>
      </c>
      <c r="L29" s="159"/>
      <c r="M29" s="173"/>
      <c r="N29" s="173"/>
      <c r="O29" s="160"/>
      <c r="P29" s="174">
        <f t="shared" si="2"/>
        <v>0</v>
      </c>
      <c r="Q29" s="161"/>
      <c r="R29" s="173"/>
      <c r="S29" s="173"/>
      <c r="T29" s="160"/>
      <c r="U29" s="179">
        <f t="shared" si="3"/>
        <v>0</v>
      </c>
      <c r="V29" s="164">
        <f t="shared" si="7"/>
        <v>0</v>
      </c>
      <c r="W29" s="169">
        <f t="shared" si="6"/>
        <v>0</v>
      </c>
      <c r="X29" s="20" t="str">
        <f t="shared" si="4"/>
        <v>Almendra Chavarria</v>
      </c>
      <c r="Y29" s="20" t="str">
        <f aca="true" t="shared" si="8" ref="Y29:Y38">$C29</f>
        <v>RPA</v>
      </c>
    </row>
    <row r="30" spans="1:25" ht="18.75" customHeight="1" thickBot="1">
      <c r="A30" s="46">
        <f t="shared" si="0"/>
        <v>21</v>
      </c>
      <c r="B30" s="51" t="s">
        <v>185</v>
      </c>
      <c r="C30" s="46" t="s">
        <v>207</v>
      </c>
      <c r="D30" s="46"/>
      <c r="E30" s="46"/>
      <c r="F30" s="39">
        <v>837</v>
      </c>
      <c r="G30" s="180">
        <v>4</v>
      </c>
      <c r="H30" s="181"/>
      <c r="I30" s="181"/>
      <c r="J30" s="182"/>
      <c r="K30" s="183">
        <f t="shared" si="1"/>
        <v>26</v>
      </c>
      <c r="L30" s="180">
        <v>6</v>
      </c>
      <c r="M30" s="181"/>
      <c r="N30" s="181"/>
      <c r="O30" s="184"/>
      <c r="P30" s="183">
        <f t="shared" si="2"/>
        <v>24</v>
      </c>
      <c r="Q30" s="185">
        <v>9</v>
      </c>
      <c r="R30" s="181"/>
      <c r="S30" s="181"/>
      <c r="T30" s="184"/>
      <c r="U30" s="179">
        <f t="shared" si="3"/>
        <v>21</v>
      </c>
      <c r="V30" s="164">
        <f t="shared" si="7"/>
        <v>71</v>
      </c>
      <c r="W30" s="169">
        <f t="shared" si="6"/>
        <v>6</v>
      </c>
      <c r="X30" s="20" t="str">
        <f t="shared" si="4"/>
        <v>Valeria Soto</v>
      </c>
      <c r="Y30" s="20" t="str">
        <f t="shared" si="8"/>
        <v>RPA</v>
      </c>
    </row>
    <row r="31" spans="1:25" ht="18.75" customHeight="1" thickBot="1">
      <c r="A31" s="46">
        <f t="shared" si="0"/>
        <v>22</v>
      </c>
      <c r="B31" s="51" t="s">
        <v>239</v>
      </c>
      <c r="C31" s="51" t="s">
        <v>200</v>
      </c>
      <c r="D31" s="46"/>
      <c r="E31" s="46"/>
      <c r="F31" s="39">
        <v>850</v>
      </c>
      <c r="G31" s="180">
        <v>9</v>
      </c>
      <c r="H31" s="181"/>
      <c r="I31" s="181"/>
      <c r="J31" s="182"/>
      <c r="K31" s="183">
        <f t="shared" si="1"/>
        <v>21</v>
      </c>
      <c r="L31" s="180">
        <v>14</v>
      </c>
      <c r="M31" s="181"/>
      <c r="N31" s="181"/>
      <c r="O31" s="184"/>
      <c r="P31" s="183">
        <f t="shared" si="2"/>
        <v>16</v>
      </c>
      <c r="Q31" s="185">
        <v>6</v>
      </c>
      <c r="R31" s="181"/>
      <c r="S31" s="181"/>
      <c r="T31" s="184"/>
      <c r="U31" s="179">
        <f t="shared" si="3"/>
        <v>24</v>
      </c>
      <c r="V31" s="164">
        <f t="shared" si="7"/>
        <v>61</v>
      </c>
      <c r="W31" s="169">
        <f t="shared" si="6"/>
        <v>10</v>
      </c>
      <c r="X31" s="20" t="str">
        <f t="shared" si="4"/>
        <v>Barbara Norambuena</v>
      </c>
      <c r="Y31" s="20" t="str">
        <f t="shared" si="8"/>
        <v>Uzi Roller</v>
      </c>
    </row>
    <row r="32" spans="1:25" ht="18.75" customHeight="1" thickBot="1">
      <c r="A32" s="46">
        <f t="shared" si="0"/>
        <v>23</v>
      </c>
      <c r="B32" s="51" t="s">
        <v>234</v>
      </c>
      <c r="C32" s="51" t="s">
        <v>208</v>
      </c>
      <c r="D32" s="46"/>
      <c r="E32" s="46"/>
      <c r="F32" s="39">
        <v>909</v>
      </c>
      <c r="G32" s="180"/>
      <c r="H32" s="181"/>
      <c r="I32" s="181"/>
      <c r="J32" s="182"/>
      <c r="K32" s="183">
        <f t="shared" si="1"/>
        <v>0</v>
      </c>
      <c r="L32" s="180">
        <v>7</v>
      </c>
      <c r="M32" s="181"/>
      <c r="N32" s="181"/>
      <c r="O32" s="184"/>
      <c r="P32" s="183">
        <f t="shared" si="2"/>
        <v>23</v>
      </c>
      <c r="Q32" s="185">
        <v>11</v>
      </c>
      <c r="R32" s="181"/>
      <c r="S32" s="181"/>
      <c r="T32" s="184"/>
      <c r="U32" s="179">
        <f t="shared" si="3"/>
        <v>19</v>
      </c>
      <c r="V32" s="164">
        <f aca="true" t="shared" si="9" ref="V32:V38">K32+P32+U32</f>
        <v>42</v>
      </c>
      <c r="W32" s="169">
        <f t="shared" si="6"/>
        <v>16</v>
      </c>
      <c r="X32" s="20" t="str">
        <f t="shared" si="4"/>
        <v>Camila Aguila</v>
      </c>
      <c r="Y32" s="20" t="str">
        <f t="shared" si="8"/>
        <v>Power Wheels</v>
      </c>
    </row>
    <row r="33" spans="1:25" ht="18.75" customHeight="1" thickBot="1">
      <c r="A33" s="46">
        <f t="shared" si="0"/>
        <v>24</v>
      </c>
      <c r="B33" s="48" t="s">
        <v>233</v>
      </c>
      <c r="C33" s="48" t="s">
        <v>208</v>
      </c>
      <c r="D33" s="48"/>
      <c r="E33" s="43"/>
      <c r="F33" s="49">
        <v>915</v>
      </c>
      <c r="G33" s="180"/>
      <c r="H33" s="181"/>
      <c r="I33" s="181"/>
      <c r="J33" s="182"/>
      <c r="K33" s="183">
        <f t="shared" si="1"/>
        <v>0</v>
      </c>
      <c r="L33" s="180">
        <v>23</v>
      </c>
      <c r="M33" s="181"/>
      <c r="N33" s="181"/>
      <c r="O33" s="184"/>
      <c r="P33" s="183">
        <f t="shared" si="2"/>
        <v>7</v>
      </c>
      <c r="Q33" s="185">
        <v>22</v>
      </c>
      <c r="R33" s="181"/>
      <c r="S33" s="181"/>
      <c r="T33" s="184"/>
      <c r="U33" s="179">
        <f t="shared" si="3"/>
        <v>8</v>
      </c>
      <c r="V33" s="164">
        <f t="shared" si="9"/>
        <v>15</v>
      </c>
      <c r="W33" s="169">
        <f t="shared" si="6"/>
        <v>23</v>
      </c>
      <c r="X33" s="20" t="str">
        <f t="shared" si="4"/>
        <v>Trinidad Manqui</v>
      </c>
      <c r="Y33" s="20" t="str">
        <f t="shared" si="8"/>
        <v>Power Wheels</v>
      </c>
    </row>
    <row r="34" spans="1:25" ht="18.75" customHeight="1" thickBot="1">
      <c r="A34" s="46">
        <f t="shared" si="0"/>
        <v>25</v>
      </c>
      <c r="B34" s="51" t="s">
        <v>232</v>
      </c>
      <c r="C34" s="51" t="s">
        <v>162</v>
      </c>
      <c r="D34" s="46"/>
      <c r="E34" s="46"/>
      <c r="F34" s="39">
        <v>965</v>
      </c>
      <c r="G34" s="180">
        <v>5</v>
      </c>
      <c r="H34" s="181"/>
      <c r="I34" s="181"/>
      <c r="J34" s="182"/>
      <c r="K34" s="183">
        <f t="shared" si="1"/>
        <v>25</v>
      </c>
      <c r="L34" s="180">
        <v>4</v>
      </c>
      <c r="M34" s="181"/>
      <c r="N34" s="181"/>
      <c r="O34" s="184"/>
      <c r="P34" s="183">
        <f t="shared" si="2"/>
        <v>26</v>
      </c>
      <c r="Q34" s="185">
        <v>8</v>
      </c>
      <c r="R34" s="181"/>
      <c r="S34" s="181"/>
      <c r="T34" s="184"/>
      <c r="U34" s="179">
        <f t="shared" si="3"/>
        <v>22</v>
      </c>
      <c r="V34" s="164">
        <f t="shared" si="9"/>
        <v>73</v>
      </c>
      <c r="W34" s="169">
        <f t="shared" si="6"/>
        <v>4</v>
      </c>
      <c r="X34" s="20" t="str">
        <f t="shared" si="4"/>
        <v>Maria Celeste Saez</v>
      </c>
      <c r="Y34" s="20" t="str">
        <f t="shared" si="8"/>
        <v>Puente Alto</v>
      </c>
    </row>
    <row r="35" spans="1:25" ht="18.75" customHeight="1" thickBot="1">
      <c r="A35" s="46">
        <f t="shared" si="0"/>
        <v>26</v>
      </c>
      <c r="B35" s="48" t="s">
        <v>231</v>
      </c>
      <c r="C35" s="48" t="s">
        <v>162</v>
      </c>
      <c r="D35" s="48"/>
      <c r="E35" s="43"/>
      <c r="F35" s="49">
        <v>966</v>
      </c>
      <c r="G35" s="180">
        <v>12</v>
      </c>
      <c r="H35" s="181"/>
      <c r="I35" s="181"/>
      <c r="J35" s="182"/>
      <c r="K35" s="183">
        <f t="shared" si="1"/>
        <v>18</v>
      </c>
      <c r="L35" s="180">
        <v>5</v>
      </c>
      <c r="M35" s="181"/>
      <c r="N35" s="181"/>
      <c r="O35" s="184"/>
      <c r="P35" s="183">
        <f t="shared" si="2"/>
        <v>25</v>
      </c>
      <c r="Q35" s="185">
        <v>3</v>
      </c>
      <c r="R35" s="181"/>
      <c r="S35" s="181"/>
      <c r="T35" s="184"/>
      <c r="U35" s="179">
        <f t="shared" si="3"/>
        <v>27</v>
      </c>
      <c r="V35" s="164">
        <f t="shared" si="9"/>
        <v>70</v>
      </c>
      <c r="W35" s="169">
        <f t="shared" si="6"/>
        <v>7</v>
      </c>
      <c r="X35" s="20" t="str">
        <f t="shared" si="4"/>
        <v>Bonny Contreras</v>
      </c>
      <c r="Y35" s="20" t="str">
        <f t="shared" si="8"/>
        <v>Puente Alto</v>
      </c>
    </row>
    <row r="36" spans="1:25" ht="18.75" customHeight="1" thickBot="1">
      <c r="A36" s="46">
        <f t="shared" si="0"/>
        <v>27</v>
      </c>
      <c r="B36" s="51" t="s">
        <v>230</v>
      </c>
      <c r="C36" s="51" t="s">
        <v>162</v>
      </c>
      <c r="D36" s="46"/>
      <c r="E36" s="43"/>
      <c r="F36" s="39">
        <v>978</v>
      </c>
      <c r="G36" s="180">
        <v>3</v>
      </c>
      <c r="H36" s="181"/>
      <c r="I36" s="181"/>
      <c r="J36" s="182"/>
      <c r="K36" s="183">
        <f t="shared" si="1"/>
        <v>27</v>
      </c>
      <c r="L36" s="180">
        <v>8</v>
      </c>
      <c r="M36" s="181"/>
      <c r="N36" s="181"/>
      <c r="O36" s="184"/>
      <c r="P36" s="183">
        <f t="shared" si="2"/>
        <v>22</v>
      </c>
      <c r="Q36" s="185">
        <v>7</v>
      </c>
      <c r="R36" s="181"/>
      <c r="S36" s="181"/>
      <c r="T36" s="184"/>
      <c r="U36" s="179">
        <f t="shared" si="3"/>
        <v>23</v>
      </c>
      <c r="V36" s="164">
        <f t="shared" si="9"/>
        <v>72</v>
      </c>
      <c r="W36" s="169">
        <f t="shared" si="6"/>
        <v>5</v>
      </c>
      <c r="X36" s="20" t="str">
        <f t="shared" si="4"/>
        <v>Alondra Ramirez</v>
      </c>
      <c r="Y36" s="20" t="str">
        <f t="shared" si="8"/>
        <v>Puente Alto</v>
      </c>
    </row>
    <row r="37" spans="1:25" ht="18.75" customHeight="1" thickBot="1">
      <c r="A37" s="46">
        <f t="shared" si="0"/>
        <v>28</v>
      </c>
      <c r="B37" s="51" t="s">
        <v>358</v>
      </c>
      <c r="C37" s="51" t="s">
        <v>21</v>
      </c>
      <c r="D37" s="46"/>
      <c r="E37" s="43"/>
      <c r="F37" s="39">
        <v>49</v>
      </c>
      <c r="G37" s="180"/>
      <c r="H37" s="181"/>
      <c r="I37" s="181"/>
      <c r="J37" s="182"/>
      <c r="K37" s="183">
        <f t="shared" si="1"/>
        <v>0</v>
      </c>
      <c r="L37" s="180"/>
      <c r="M37" s="181"/>
      <c r="N37" s="181"/>
      <c r="O37" s="184"/>
      <c r="P37" s="183">
        <f t="shared" si="2"/>
        <v>0</v>
      </c>
      <c r="Q37" s="185"/>
      <c r="R37" s="181"/>
      <c r="S37" s="181"/>
      <c r="T37" s="184"/>
      <c r="U37" s="179">
        <f t="shared" si="3"/>
        <v>0</v>
      </c>
      <c r="V37" s="164">
        <f t="shared" si="9"/>
        <v>0</v>
      </c>
      <c r="W37" s="169">
        <f t="shared" si="6"/>
        <v>0</v>
      </c>
      <c r="X37" s="20" t="str">
        <f t="shared" si="4"/>
        <v>Macarena Nuñez</v>
      </c>
      <c r="Y37" s="20" t="str">
        <f t="shared" si="8"/>
        <v>Universitario</v>
      </c>
    </row>
    <row r="38" spans="1:25" ht="18.75" customHeight="1" thickBot="1">
      <c r="A38" s="46">
        <f t="shared" si="0"/>
        <v>29</v>
      </c>
      <c r="B38" s="51" t="s">
        <v>371</v>
      </c>
      <c r="C38" s="51" t="s">
        <v>23</v>
      </c>
      <c r="D38" s="46"/>
      <c r="E38" s="46"/>
      <c r="F38" s="39">
        <v>211</v>
      </c>
      <c r="G38" s="187">
        <v>18</v>
      </c>
      <c r="H38" s="188"/>
      <c r="I38" s="188"/>
      <c r="J38" s="189"/>
      <c r="K38" s="183">
        <f t="shared" si="1"/>
        <v>12</v>
      </c>
      <c r="L38" s="187">
        <v>11</v>
      </c>
      <c r="M38" s="188"/>
      <c r="N38" s="188"/>
      <c r="O38" s="189"/>
      <c r="P38" s="183">
        <f t="shared" si="2"/>
        <v>19</v>
      </c>
      <c r="Q38" s="190">
        <v>16</v>
      </c>
      <c r="R38" s="188"/>
      <c r="S38" s="188"/>
      <c r="T38" s="189"/>
      <c r="U38" s="179">
        <f t="shared" si="3"/>
        <v>14</v>
      </c>
      <c r="V38" s="164">
        <f t="shared" si="9"/>
        <v>45</v>
      </c>
      <c r="W38" s="169">
        <f t="shared" si="6"/>
        <v>12</v>
      </c>
      <c r="X38" s="20" t="str">
        <f t="shared" si="4"/>
        <v>Amelia Rivera</v>
      </c>
      <c r="Y38" s="20" t="str">
        <f t="shared" si="8"/>
        <v>Leones Rojos</v>
      </c>
    </row>
    <row r="39" spans="7:23" ht="12.75">
      <c r="G39" s="26"/>
      <c r="H39" s="25"/>
      <c r="I39" s="25"/>
      <c r="J39" s="25"/>
      <c r="K39" s="81"/>
      <c r="L39" s="25"/>
      <c r="M39" s="25"/>
      <c r="N39" s="25"/>
      <c r="O39" s="25"/>
      <c r="P39" s="25"/>
      <c r="Q39" s="26"/>
      <c r="R39" s="25"/>
      <c r="S39" s="25"/>
      <c r="T39" s="25"/>
      <c r="U39" s="81"/>
      <c r="V39" s="91"/>
      <c r="W39" s="91"/>
    </row>
    <row r="40" spans="2:23" ht="12.75">
      <c r="B40" s="20" t="s">
        <v>5</v>
      </c>
      <c r="G40" s="26"/>
      <c r="H40" s="25"/>
      <c r="I40" s="25"/>
      <c r="J40" s="25"/>
      <c r="K40" s="81"/>
      <c r="L40" s="91"/>
      <c r="M40" s="25"/>
      <c r="N40" s="25"/>
      <c r="O40" s="25"/>
      <c r="P40" s="25"/>
      <c r="Q40" s="26"/>
      <c r="R40" s="25"/>
      <c r="S40" s="25"/>
      <c r="T40" s="25"/>
      <c r="U40" s="81"/>
      <c r="V40" s="91"/>
      <c r="W40" s="91"/>
    </row>
    <row r="41" spans="7:23" ht="12.75">
      <c r="G41" s="26"/>
      <c r="H41" s="25"/>
      <c r="I41" s="25"/>
      <c r="J41" s="25"/>
      <c r="K41" s="81"/>
      <c r="L41" s="25"/>
      <c r="M41" s="25"/>
      <c r="N41" s="25"/>
      <c r="O41" s="25"/>
      <c r="P41" s="25"/>
      <c r="Q41" s="26"/>
      <c r="R41" s="25"/>
      <c r="S41" s="25"/>
      <c r="T41" s="25"/>
      <c r="U41" s="81"/>
      <c r="V41" s="91"/>
      <c r="W41" s="91"/>
    </row>
    <row r="42" spans="2:23" ht="13.5" thickBot="1">
      <c r="B42" s="20" t="s">
        <v>6</v>
      </c>
      <c r="G42" s="82"/>
      <c r="H42" s="29"/>
      <c r="I42" s="29"/>
      <c r="J42" s="29"/>
      <c r="K42" s="83"/>
      <c r="L42" s="29"/>
      <c r="M42" s="29"/>
      <c r="N42" s="29"/>
      <c r="O42" s="29"/>
      <c r="P42" s="29"/>
      <c r="Q42" s="82"/>
      <c r="R42" s="29"/>
      <c r="S42" s="29"/>
      <c r="T42" s="29"/>
      <c r="U42" s="83"/>
      <c r="V42" s="91"/>
      <c r="W42" s="91"/>
    </row>
    <row r="43" spans="22:23" ht="12.75">
      <c r="V43" s="91"/>
      <c r="W43" s="91"/>
    </row>
  </sheetData>
  <sheetProtection/>
  <mergeCells count="8">
    <mergeCell ref="G8:K8"/>
    <mergeCell ref="L8:P8"/>
    <mergeCell ref="Q8:U8"/>
    <mergeCell ref="A2:W2"/>
    <mergeCell ref="A3:W3"/>
    <mergeCell ref="J7:K7"/>
    <mergeCell ref="O7:P7"/>
    <mergeCell ref="T7:U7"/>
  </mergeCells>
  <printOptions horizontalCentered="1"/>
  <pageMargins left="0" right="0" top="0" bottom="0" header="0" footer="0"/>
  <pageSetup fitToHeight="2" fitToWidth="1" horizontalDpi="600" verticalDpi="600" orientation="landscape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9"/>
  <sheetViews>
    <sheetView showZeros="0" zoomScaleSheetLayoutView="100" zoomScalePageLayoutView="0" workbookViewId="0" topLeftCell="A1">
      <selection activeCell="G4" sqref="G4"/>
    </sheetView>
  </sheetViews>
  <sheetFormatPr defaultColWidth="9.140625" defaultRowHeight="12.75"/>
  <cols>
    <col min="1" max="1" width="3.28125" style="20" customWidth="1"/>
    <col min="2" max="2" width="25.421875" style="20" bestFit="1" customWidth="1"/>
    <col min="3" max="3" width="21.57421875" style="20" bestFit="1" customWidth="1"/>
    <col min="4" max="4" width="21.57421875" style="20" hidden="1" customWidth="1"/>
    <col min="5" max="5" width="4.421875" style="20" hidden="1" customWidth="1"/>
    <col min="6" max="7" width="9.140625" style="20" customWidth="1"/>
    <col min="8" max="9" width="0" style="20" hidden="1" customWidth="1"/>
    <col min="10" max="12" width="9.140625" style="20" customWidth="1"/>
    <col min="13" max="14" width="0" style="20" hidden="1" customWidth="1"/>
    <col min="15" max="17" width="9.140625" style="20" customWidth="1"/>
    <col min="18" max="19" width="0" style="20" hidden="1" customWidth="1"/>
    <col min="20" max="23" width="9.140625" style="20" customWidth="1"/>
    <col min="24" max="25" width="0" style="20" hidden="1" customWidth="1"/>
    <col min="26" max="16384" width="9.140625" style="20" customWidth="1"/>
  </cols>
  <sheetData>
    <row r="2" spans="1:23" ht="20.25">
      <c r="A2" s="214" t="str">
        <f>'TC DAMAS VEL.'!A2:Q2</f>
        <v>PLANILLAS RANKING ALTA COMPETENCIA 2018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</row>
    <row r="3" spans="1:23" ht="20.25">
      <c r="A3" s="214" t="str">
        <f>'DAMAS PRE JUVENIL'!A3:W3</f>
        <v>5º FECHA RANKING  -  08 y 09 DE SEPTIEMBRE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</row>
    <row r="5" ht="15">
      <c r="A5" s="67" t="s">
        <v>16</v>
      </c>
    </row>
    <row r="6" ht="15.75" thickBot="1">
      <c r="A6" s="67"/>
    </row>
    <row r="7" spans="3:21" ht="13.5" thickBot="1">
      <c r="C7" s="68" t="s">
        <v>8</v>
      </c>
      <c r="D7" s="69"/>
      <c r="E7" s="69"/>
      <c r="F7" s="102">
        <f>COUNTA(B10:B24)</f>
        <v>13</v>
      </c>
      <c r="G7" s="68" t="s">
        <v>12</v>
      </c>
      <c r="J7" s="226"/>
      <c r="K7" s="227"/>
      <c r="L7" s="68" t="s">
        <v>12</v>
      </c>
      <c r="O7" s="215"/>
      <c r="P7" s="216"/>
      <c r="Q7" s="68" t="s">
        <v>12</v>
      </c>
      <c r="T7" s="215"/>
      <c r="U7" s="216"/>
    </row>
    <row r="8" spans="7:23" ht="29.25" customHeight="1" thickBot="1">
      <c r="G8" s="217" t="s">
        <v>366</v>
      </c>
      <c r="H8" s="218"/>
      <c r="I8" s="218"/>
      <c r="J8" s="218"/>
      <c r="K8" s="219"/>
      <c r="L8" s="220" t="s">
        <v>370</v>
      </c>
      <c r="M8" s="221"/>
      <c r="N8" s="221"/>
      <c r="O8" s="221"/>
      <c r="P8" s="222"/>
      <c r="Q8" s="221" t="s">
        <v>397</v>
      </c>
      <c r="R8" s="221"/>
      <c r="S8" s="221"/>
      <c r="T8" s="221"/>
      <c r="U8" s="222"/>
      <c r="V8" s="25"/>
      <c r="W8" s="25"/>
    </row>
    <row r="9" spans="1:27" s="64" customFormat="1" ht="13.5" thickBot="1">
      <c r="A9" s="71"/>
      <c r="B9" s="72" t="s">
        <v>0</v>
      </c>
      <c r="C9" s="73" t="s">
        <v>19</v>
      </c>
      <c r="D9" s="74"/>
      <c r="E9" s="74" t="s">
        <v>41</v>
      </c>
      <c r="F9" s="75" t="s">
        <v>1</v>
      </c>
      <c r="G9" s="63" t="s">
        <v>2</v>
      </c>
      <c r="J9" s="65" t="s">
        <v>3</v>
      </c>
      <c r="K9" s="66" t="s">
        <v>4</v>
      </c>
      <c r="L9" s="84" t="s">
        <v>2</v>
      </c>
      <c r="O9" s="85" t="s">
        <v>3</v>
      </c>
      <c r="P9" s="86" t="s">
        <v>4</v>
      </c>
      <c r="Q9" s="84"/>
      <c r="T9" s="85"/>
      <c r="U9" s="87" t="s">
        <v>4</v>
      </c>
      <c r="V9" s="76" t="s">
        <v>7</v>
      </c>
      <c r="W9" s="77" t="s">
        <v>2</v>
      </c>
      <c r="AA9" s="20"/>
    </row>
    <row r="10" spans="1:25" ht="20.25" customHeight="1">
      <c r="A10" s="53">
        <f>IF(B10&gt;0,A9+1,"")</f>
        <v>1</v>
      </c>
      <c r="B10" s="109" t="s">
        <v>224</v>
      </c>
      <c r="C10" s="109" t="s">
        <v>27</v>
      </c>
      <c r="D10" s="109"/>
      <c r="E10" s="110"/>
      <c r="F10" s="111">
        <v>130</v>
      </c>
      <c r="G10" s="157">
        <v>4</v>
      </c>
      <c r="H10" s="154"/>
      <c r="I10" s="154"/>
      <c r="J10" s="155"/>
      <c r="K10" s="156">
        <f aca="true" t="shared" si="0" ref="K10:K24">IF(G10=0,0,$F$7+1-G10)</f>
        <v>10</v>
      </c>
      <c r="L10" s="164">
        <v>4</v>
      </c>
      <c r="M10" s="165"/>
      <c r="N10" s="165"/>
      <c r="O10" s="166"/>
      <c r="P10" s="167">
        <f aca="true" t="shared" si="1" ref="P10:P16">IF(L10=0,0,$F$7+1-L10)</f>
        <v>10</v>
      </c>
      <c r="Q10" s="164">
        <v>5</v>
      </c>
      <c r="R10" s="168"/>
      <c r="S10" s="168"/>
      <c r="T10" s="166"/>
      <c r="U10" s="169">
        <f aca="true" t="shared" si="2" ref="U10:U22">IF(Q10=0,0,$F$7+1-Q10)</f>
        <v>9</v>
      </c>
      <c r="V10" s="170">
        <f aca="true" t="shared" si="3" ref="V10:V16">K10+P10+U10</f>
        <v>29</v>
      </c>
      <c r="W10" s="158">
        <f aca="true" t="shared" si="4" ref="W10:W16">IF(V10=0,0,RANK(V10,$V$10:$V$24,0))</f>
        <v>4</v>
      </c>
      <c r="X10" s="20" t="str">
        <f aca="true" t="shared" si="5" ref="X10:X24">$B10</f>
        <v>Maximo Viñales</v>
      </c>
      <c r="Y10" s="20" t="str">
        <f aca="true" t="shared" si="6" ref="Y10:Y24">$C10</f>
        <v>Escuela Nacional</v>
      </c>
    </row>
    <row r="11" spans="1:25" ht="20.25" customHeight="1">
      <c r="A11" s="54">
        <f>IF(B11&gt;0,A10+1,"")</f>
        <v>2</v>
      </c>
      <c r="B11" s="48" t="s">
        <v>121</v>
      </c>
      <c r="C11" s="48" t="s">
        <v>27</v>
      </c>
      <c r="D11" s="48" t="s">
        <v>40</v>
      </c>
      <c r="E11" s="43" t="s">
        <v>44</v>
      </c>
      <c r="F11" s="50">
        <v>135</v>
      </c>
      <c r="G11" s="161">
        <v>3</v>
      </c>
      <c r="H11" s="154"/>
      <c r="I11" s="154"/>
      <c r="J11" s="160"/>
      <c r="K11" s="156">
        <f t="shared" si="0"/>
        <v>11</v>
      </c>
      <c r="L11" s="159">
        <v>3</v>
      </c>
      <c r="M11" s="171"/>
      <c r="N11" s="171"/>
      <c r="O11" s="160"/>
      <c r="P11" s="172">
        <f t="shared" si="1"/>
        <v>11</v>
      </c>
      <c r="Q11" s="159">
        <v>2</v>
      </c>
      <c r="R11" s="173"/>
      <c r="S11" s="173"/>
      <c r="T11" s="160"/>
      <c r="U11" s="174">
        <f t="shared" si="2"/>
        <v>12</v>
      </c>
      <c r="V11" s="175">
        <f t="shared" si="3"/>
        <v>34</v>
      </c>
      <c r="W11" s="163">
        <f t="shared" si="4"/>
        <v>3</v>
      </c>
      <c r="X11" s="20" t="str">
        <f t="shared" si="5"/>
        <v>Eric Gauna</v>
      </c>
      <c r="Y11" s="20" t="str">
        <f t="shared" si="6"/>
        <v>Escuela Nacional</v>
      </c>
    </row>
    <row r="12" spans="1:25" ht="20.25" customHeight="1">
      <c r="A12" s="54">
        <f>IF(B12&gt;0,A11+1,"")</f>
        <v>3</v>
      </c>
      <c r="B12" s="48" t="s">
        <v>132</v>
      </c>
      <c r="C12" s="48" t="s">
        <v>27</v>
      </c>
      <c r="D12" s="48"/>
      <c r="E12" s="43"/>
      <c r="F12" s="50">
        <v>136</v>
      </c>
      <c r="G12" s="161">
        <v>2</v>
      </c>
      <c r="H12" s="154"/>
      <c r="I12" s="154"/>
      <c r="J12" s="160"/>
      <c r="K12" s="156">
        <f t="shared" si="0"/>
        <v>12</v>
      </c>
      <c r="L12" s="159">
        <v>2</v>
      </c>
      <c r="M12" s="171"/>
      <c r="N12" s="171"/>
      <c r="O12" s="160"/>
      <c r="P12" s="172">
        <f t="shared" si="1"/>
        <v>12</v>
      </c>
      <c r="Q12" s="159">
        <v>3</v>
      </c>
      <c r="R12" s="173"/>
      <c r="S12" s="173"/>
      <c r="T12" s="160"/>
      <c r="U12" s="174">
        <f t="shared" si="2"/>
        <v>11</v>
      </c>
      <c r="V12" s="175">
        <f t="shared" si="3"/>
        <v>35</v>
      </c>
      <c r="W12" s="163">
        <f t="shared" si="4"/>
        <v>2</v>
      </c>
      <c r="X12" s="20" t="str">
        <f t="shared" si="5"/>
        <v>Gabriel Reyes</v>
      </c>
      <c r="Y12" s="20" t="str">
        <f t="shared" si="6"/>
        <v>Escuela Nacional</v>
      </c>
    </row>
    <row r="13" spans="1:25" ht="20.25" customHeight="1">
      <c r="A13" s="54">
        <f aca="true" t="shared" si="7" ref="A13:A22">IF(B13&gt;0,A12+1,"")</f>
        <v>4</v>
      </c>
      <c r="B13" s="48" t="s">
        <v>186</v>
      </c>
      <c r="C13" s="48" t="s">
        <v>23</v>
      </c>
      <c r="D13" s="48" t="s">
        <v>36</v>
      </c>
      <c r="E13" s="43" t="s">
        <v>44</v>
      </c>
      <c r="F13" s="50">
        <v>213</v>
      </c>
      <c r="G13" s="161">
        <v>1</v>
      </c>
      <c r="H13" s="154"/>
      <c r="I13" s="154"/>
      <c r="J13" s="160"/>
      <c r="K13" s="156">
        <f t="shared" si="0"/>
        <v>13</v>
      </c>
      <c r="L13" s="159">
        <v>1</v>
      </c>
      <c r="M13" s="171"/>
      <c r="N13" s="171"/>
      <c r="O13" s="160" t="s">
        <v>401</v>
      </c>
      <c r="P13" s="172">
        <f t="shared" si="1"/>
        <v>13</v>
      </c>
      <c r="Q13" s="159">
        <v>1</v>
      </c>
      <c r="R13" s="173"/>
      <c r="S13" s="173"/>
      <c r="T13" s="160" t="s">
        <v>402</v>
      </c>
      <c r="U13" s="174">
        <f t="shared" si="2"/>
        <v>13</v>
      </c>
      <c r="V13" s="175">
        <f t="shared" si="3"/>
        <v>39</v>
      </c>
      <c r="W13" s="163">
        <f t="shared" si="4"/>
        <v>1</v>
      </c>
      <c r="X13" s="20" t="str">
        <f t="shared" si="5"/>
        <v>Joaquin Arrouch</v>
      </c>
      <c r="Y13" s="20" t="str">
        <f t="shared" si="6"/>
        <v>Leones Rojos</v>
      </c>
    </row>
    <row r="14" spans="1:25" ht="20.25" customHeight="1">
      <c r="A14" s="54">
        <f t="shared" si="7"/>
        <v>5</v>
      </c>
      <c r="B14" s="48" t="s">
        <v>196</v>
      </c>
      <c r="C14" s="48" t="s">
        <v>23</v>
      </c>
      <c r="D14" s="48"/>
      <c r="E14" s="43"/>
      <c r="F14" s="50">
        <v>216</v>
      </c>
      <c r="G14" s="161">
        <v>7</v>
      </c>
      <c r="H14" s="154"/>
      <c r="I14" s="154"/>
      <c r="J14" s="160"/>
      <c r="K14" s="156">
        <f t="shared" si="0"/>
        <v>7</v>
      </c>
      <c r="L14" s="159">
        <v>5</v>
      </c>
      <c r="M14" s="171"/>
      <c r="N14" s="171"/>
      <c r="O14" s="160"/>
      <c r="P14" s="172">
        <f t="shared" si="1"/>
        <v>9</v>
      </c>
      <c r="Q14" s="159">
        <v>7</v>
      </c>
      <c r="R14" s="173"/>
      <c r="S14" s="173"/>
      <c r="T14" s="160"/>
      <c r="U14" s="174">
        <f t="shared" si="2"/>
        <v>7</v>
      </c>
      <c r="V14" s="170">
        <f t="shared" si="3"/>
        <v>23</v>
      </c>
      <c r="W14" s="158">
        <f t="shared" si="4"/>
        <v>7</v>
      </c>
      <c r="X14" s="20" t="str">
        <f t="shared" si="5"/>
        <v>Gustavo Riffo</v>
      </c>
      <c r="Y14" s="20" t="str">
        <f t="shared" si="6"/>
        <v>Leones Rojos</v>
      </c>
    </row>
    <row r="15" spans="1:25" ht="20.25" customHeight="1">
      <c r="A15" s="54">
        <f t="shared" si="7"/>
        <v>6</v>
      </c>
      <c r="B15" s="48" t="s">
        <v>197</v>
      </c>
      <c r="C15" s="48" t="s">
        <v>117</v>
      </c>
      <c r="D15" s="48"/>
      <c r="E15" s="43"/>
      <c r="F15" s="50">
        <v>275</v>
      </c>
      <c r="G15" s="161"/>
      <c r="H15" s="154"/>
      <c r="I15" s="154"/>
      <c r="J15" s="160"/>
      <c r="K15" s="156">
        <f t="shared" si="0"/>
        <v>0</v>
      </c>
      <c r="L15" s="159"/>
      <c r="M15" s="171"/>
      <c r="N15" s="171"/>
      <c r="O15" s="160"/>
      <c r="P15" s="172">
        <f t="shared" si="1"/>
        <v>0</v>
      </c>
      <c r="Q15" s="159"/>
      <c r="R15" s="173"/>
      <c r="S15" s="173"/>
      <c r="T15" s="160"/>
      <c r="U15" s="174">
        <f t="shared" si="2"/>
        <v>0</v>
      </c>
      <c r="V15" s="170">
        <f t="shared" si="3"/>
        <v>0</v>
      </c>
      <c r="W15" s="158">
        <f t="shared" si="4"/>
        <v>0</v>
      </c>
      <c r="X15" s="20" t="str">
        <f t="shared" si="5"/>
        <v>Dante Carvajal</v>
      </c>
      <c r="Y15" s="20" t="str">
        <f t="shared" si="6"/>
        <v>Boosted</v>
      </c>
    </row>
    <row r="16" spans="1:25" ht="20.25" customHeight="1">
      <c r="A16" s="54">
        <f t="shared" si="7"/>
        <v>7</v>
      </c>
      <c r="B16" s="48" t="s">
        <v>329</v>
      </c>
      <c r="C16" s="48" t="s">
        <v>34</v>
      </c>
      <c r="D16" s="48"/>
      <c r="E16" s="43"/>
      <c r="F16" s="50">
        <v>320</v>
      </c>
      <c r="G16" s="161"/>
      <c r="H16" s="154"/>
      <c r="I16" s="154"/>
      <c r="J16" s="160"/>
      <c r="K16" s="156">
        <f t="shared" si="0"/>
        <v>0</v>
      </c>
      <c r="L16" s="159"/>
      <c r="M16" s="171"/>
      <c r="N16" s="171"/>
      <c r="O16" s="160"/>
      <c r="P16" s="172">
        <f t="shared" si="1"/>
        <v>0</v>
      </c>
      <c r="Q16" s="159"/>
      <c r="R16" s="173"/>
      <c r="S16" s="173"/>
      <c r="T16" s="160"/>
      <c r="U16" s="174">
        <f t="shared" si="2"/>
        <v>0</v>
      </c>
      <c r="V16" s="170">
        <f t="shared" si="3"/>
        <v>0</v>
      </c>
      <c r="W16" s="158">
        <f t="shared" si="4"/>
        <v>0</v>
      </c>
      <c r="X16" s="20" t="str">
        <f t="shared" si="5"/>
        <v>Johan Contreras</v>
      </c>
      <c r="Y16" s="20" t="str">
        <f t="shared" si="6"/>
        <v>Rocket Roller Race</v>
      </c>
    </row>
    <row r="17" spans="1:25" ht="20.25" customHeight="1">
      <c r="A17" s="54">
        <f t="shared" si="7"/>
        <v>8</v>
      </c>
      <c r="B17" s="48" t="s">
        <v>328</v>
      </c>
      <c r="C17" s="48" t="s">
        <v>34</v>
      </c>
      <c r="D17" s="48"/>
      <c r="E17" s="43"/>
      <c r="F17" s="50">
        <v>332</v>
      </c>
      <c r="G17" s="161">
        <v>6</v>
      </c>
      <c r="H17" s="154"/>
      <c r="I17" s="154"/>
      <c r="J17" s="160"/>
      <c r="K17" s="156">
        <f t="shared" si="0"/>
        <v>8</v>
      </c>
      <c r="L17" s="159">
        <v>8</v>
      </c>
      <c r="M17" s="171"/>
      <c r="N17" s="171"/>
      <c r="O17" s="160"/>
      <c r="P17" s="172">
        <f aca="true" t="shared" si="8" ref="P17:P24">IF(L17=0,0,$F$7+1-L17)</f>
        <v>6</v>
      </c>
      <c r="Q17" s="159">
        <v>4</v>
      </c>
      <c r="R17" s="173"/>
      <c r="S17" s="173"/>
      <c r="T17" s="160"/>
      <c r="U17" s="174">
        <f t="shared" si="2"/>
        <v>10</v>
      </c>
      <c r="V17" s="170">
        <f aca="true" t="shared" si="9" ref="V17:V22">K17+P17+U17</f>
        <v>24</v>
      </c>
      <c r="W17" s="158">
        <f aca="true" t="shared" si="10" ref="W17:W22">IF(V17=0,0,RANK(V17,$V$10:$V$24,0))</f>
        <v>5</v>
      </c>
      <c r="X17" s="20" t="str">
        <f t="shared" si="5"/>
        <v>Fernando Perez</v>
      </c>
      <c r="Y17" s="20" t="str">
        <f t="shared" si="6"/>
        <v>Rocket Roller Race</v>
      </c>
    </row>
    <row r="18" spans="1:25" ht="20.25" customHeight="1">
      <c r="A18" s="54">
        <f t="shared" si="7"/>
        <v>9</v>
      </c>
      <c r="B18" s="48" t="s">
        <v>157</v>
      </c>
      <c r="C18" s="48" t="s">
        <v>187</v>
      </c>
      <c r="D18" s="48"/>
      <c r="E18" s="43"/>
      <c r="F18" s="50">
        <v>358</v>
      </c>
      <c r="G18" s="161">
        <v>10</v>
      </c>
      <c r="H18" s="154"/>
      <c r="I18" s="154"/>
      <c r="J18" s="160"/>
      <c r="K18" s="156">
        <f t="shared" si="0"/>
        <v>4</v>
      </c>
      <c r="L18" s="159">
        <v>10</v>
      </c>
      <c r="M18" s="171"/>
      <c r="N18" s="171"/>
      <c r="O18" s="160"/>
      <c r="P18" s="172">
        <f t="shared" si="8"/>
        <v>4</v>
      </c>
      <c r="Q18" s="159">
        <v>10</v>
      </c>
      <c r="R18" s="173"/>
      <c r="S18" s="173"/>
      <c r="T18" s="160"/>
      <c r="U18" s="174">
        <f t="shared" si="2"/>
        <v>4</v>
      </c>
      <c r="V18" s="170">
        <f t="shared" si="9"/>
        <v>12</v>
      </c>
      <c r="W18" s="158">
        <f t="shared" si="10"/>
        <v>10</v>
      </c>
      <c r="X18" s="20" t="str">
        <f t="shared" si="5"/>
        <v>Benjamin Muñoz</v>
      </c>
      <c r="Y18" s="20" t="str">
        <f t="shared" si="6"/>
        <v>Union Las condes</v>
      </c>
    </row>
    <row r="19" spans="1:25" ht="20.25" customHeight="1">
      <c r="A19" s="54">
        <f t="shared" si="7"/>
        <v>10</v>
      </c>
      <c r="B19" s="48" t="s">
        <v>225</v>
      </c>
      <c r="C19" s="48" t="s">
        <v>82</v>
      </c>
      <c r="D19" s="48" t="s">
        <v>25</v>
      </c>
      <c r="E19" s="43" t="s">
        <v>44</v>
      </c>
      <c r="F19" s="50">
        <v>500</v>
      </c>
      <c r="G19" s="161"/>
      <c r="H19" s="154"/>
      <c r="I19" s="154"/>
      <c r="J19" s="160"/>
      <c r="K19" s="156">
        <f t="shared" si="0"/>
        <v>0</v>
      </c>
      <c r="L19" s="159"/>
      <c r="M19" s="171"/>
      <c r="N19" s="171"/>
      <c r="O19" s="160"/>
      <c r="P19" s="172">
        <f t="shared" si="8"/>
        <v>0</v>
      </c>
      <c r="Q19" s="159"/>
      <c r="R19" s="173"/>
      <c r="S19" s="173"/>
      <c r="T19" s="160"/>
      <c r="U19" s="174">
        <f t="shared" si="2"/>
        <v>0</v>
      </c>
      <c r="V19" s="170">
        <f t="shared" si="9"/>
        <v>0</v>
      </c>
      <c r="W19" s="158">
        <f t="shared" si="10"/>
        <v>0</v>
      </c>
      <c r="X19" s="20" t="str">
        <f t="shared" si="5"/>
        <v>Guillermo Castillo</v>
      </c>
      <c r="Y19" s="20" t="str">
        <f t="shared" si="6"/>
        <v>Fenix</v>
      </c>
    </row>
    <row r="20" spans="1:25" ht="20.25" customHeight="1">
      <c r="A20" s="54">
        <f t="shared" si="7"/>
        <v>11</v>
      </c>
      <c r="B20" s="48" t="s">
        <v>199</v>
      </c>
      <c r="C20" s="48" t="s">
        <v>97</v>
      </c>
      <c r="D20" s="48"/>
      <c r="E20" s="43"/>
      <c r="F20" s="50">
        <v>760</v>
      </c>
      <c r="G20" s="161">
        <v>8</v>
      </c>
      <c r="H20" s="154"/>
      <c r="I20" s="154"/>
      <c r="J20" s="160"/>
      <c r="K20" s="156">
        <f t="shared" si="0"/>
        <v>6</v>
      </c>
      <c r="L20" s="159">
        <v>6</v>
      </c>
      <c r="M20" s="171"/>
      <c r="N20" s="171"/>
      <c r="O20" s="160"/>
      <c r="P20" s="172">
        <f t="shared" si="8"/>
        <v>8</v>
      </c>
      <c r="Q20" s="159">
        <v>9</v>
      </c>
      <c r="R20" s="173"/>
      <c r="S20" s="173"/>
      <c r="T20" s="160"/>
      <c r="U20" s="174">
        <f t="shared" si="2"/>
        <v>5</v>
      </c>
      <c r="V20" s="170">
        <f t="shared" si="9"/>
        <v>19</v>
      </c>
      <c r="W20" s="158">
        <f t="shared" si="10"/>
        <v>8</v>
      </c>
      <c r="X20" s="20" t="str">
        <f t="shared" si="5"/>
        <v>Rodrigo Porta</v>
      </c>
      <c r="Y20" s="20" t="str">
        <f t="shared" si="6"/>
        <v>Crescente Errazuriz</v>
      </c>
    </row>
    <row r="21" spans="1:25" ht="20.25" customHeight="1">
      <c r="A21" s="54">
        <f t="shared" si="7"/>
        <v>12</v>
      </c>
      <c r="B21" s="48" t="s">
        <v>226</v>
      </c>
      <c r="C21" s="48" t="s">
        <v>200</v>
      </c>
      <c r="D21" s="48"/>
      <c r="E21" s="43"/>
      <c r="F21" s="50">
        <v>852</v>
      </c>
      <c r="G21" s="161">
        <v>5</v>
      </c>
      <c r="H21" s="154"/>
      <c r="I21" s="154"/>
      <c r="J21" s="160"/>
      <c r="K21" s="156">
        <f t="shared" si="0"/>
        <v>9</v>
      </c>
      <c r="L21" s="159">
        <v>7</v>
      </c>
      <c r="M21" s="171"/>
      <c r="N21" s="171"/>
      <c r="O21" s="160"/>
      <c r="P21" s="172">
        <f t="shared" si="8"/>
        <v>7</v>
      </c>
      <c r="Q21" s="159">
        <v>6</v>
      </c>
      <c r="R21" s="173"/>
      <c r="S21" s="173"/>
      <c r="T21" s="160"/>
      <c r="U21" s="174">
        <f t="shared" si="2"/>
        <v>8</v>
      </c>
      <c r="V21" s="170">
        <f t="shared" si="9"/>
        <v>24</v>
      </c>
      <c r="W21" s="158">
        <f t="shared" si="10"/>
        <v>5</v>
      </c>
      <c r="X21" s="20" t="str">
        <f t="shared" si="5"/>
        <v>Luciano Rojas</v>
      </c>
      <c r="Y21" s="20" t="str">
        <f t="shared" si="6"/>
        <v>Uzi Roller</v>
      </c>
    </row>
    <row r="22" spans="1:25" ht="20.25" customHeight="1">
      <c r="A22" s="54">
        <f t="shared" si="7"/>
        <v>13</v>
      </c>
      <c r="B22" s="48" t="s">
        <v>340</v>
      </c>
      <c r="C22" s="48" t="s">
        <v>162</v>
      </c>
      <c r="D22" s="48"/>
      <c r="E22" s="43"/>
      <c r="F22" s="50">
        <v>965</v>
      </c>
      <c r="G22" s="161">
        <v>9</v>
      </c>
      <c r="H22" s="154"/>
      <c r="I22" s="154"/>
      <c r="J22" s="160"/>
      <c r="K22" s="156">
        <f t="shared" si="0"/>
        <v>5</v>
      </c>
      <c r="L22" s="159">
        <v>9</v>
      </c>
      <c r="M22" s="171"/>
      <c r="N22" s="171"/>
      <c r="O22" s="160"/>
      <c r="P22" s="172">
        <f t="shared" si="8"/>
        <v>5</v>
      </c>
      <c r="Q22" s="159">
        <v>8</v>
      </c>
      <c r="R22" s="173"/>
      <c r="S22" s="173"/>
      <c r="T22" s="160"/>
      <c r="U22" s="174">
        <f t="shared" si="2"/>
        <v>6</v>
      </c>
      <c r="V22" s="170">
        <f t="shared" si="9"/>
        <v>16</v>
      </c>
      <c r="W22" s="158">
        <f t="shared" si="10"/>
        <v>9</v>
      </c>
      <c r="X22" s="20" t="str">
        <f t="shared" si="5"/>
        <v>Juan Cristobal Donoso</v>
      </c>
      <c r="Y22" s="20" t="str">
        <f t="shared" si="6"/>
        <v>Puente Alto</v>
      </c>
    </row>
    <row r="23" spans="1:25" ht="20.25" customHeight="1">
      <c r="A23" s="54">
        <f>IF(B23&gt;0,A18+1,"")</f>
      </c>
      <c r="B23" s="48"/>
      <c r="C23" s="48"/>
      <c r="D23" s="48" t="s">
        <v>36</v>
      </c>
      <c r="E23" s="43" t="s">
        <v>44</v>
      </c>
      <c r="F23" s="50"/>
      <c r="G23" s="161"/>
      <c r="H23" s="154"/>
      <c r="I23" s="154"/>
      <c r="J23" s="160"/>
      <c r="K23" s="156">
        <f t="shared" si="0"/>
        <v>0</v>
      </c>
      <c r="L23" s="159"/>
      <c r="M23" s="171"/>
      <c r="N23" s="171"/>
      <c r="O23" s="160"/>
      <c r="P23" s="172">
        <f t="shared" si="8"/>
        <v>0</v>
      </c>
      <c r="Q23" s="159"/>
      <c r="R23" s="173"/>
      <c r="S23" s="173"/>
      <c r="T23" s="160"/>
      <c r="U23" s="174"/>
      <c r="V23" s="170">
        <f>K23+P23+U23</f>
        <v>0</v>
      </c>
      <c r="W23" s="158">
        <f>IF(V23=0,0,RANK(V23,$V$10:$V$24,0))</f>
        <v>0</v>
      </c>
      <c r="X23" s="20">
        <f t="shared" si="5"/>
        <v>0</v>
      </c>
      <c r="Y23" s="20">
        <f t="shared" si="6"/>
        <v>0</v>
      </c>
    </row>
    <row r="24" spans="1:25" ht="20.25" customHeight="1" thickBot="1">
      <c r="A24" s="47">
        <f>IF(B24&gt;0,A23+1,"")</f>
      </c>
      <c r="B24" s="55"/>
      <c r="C24" s="55"/>
      <c r="D24" s="55" t="s">
        <v>39</v>
      </c>
      <c r="E24" s="78" t="s">
        <v>44</v>
      </c>
      <c r="F24" s="57"/>
      <c r="G24" s="19"/>
      <c r="J24" s="10"/>
      <c r="K24" s="11">
        <f t="shared" si="0"/>
        <v>0</v>
      </c>
      <c r="L24" s="28"/>
      <c r="M24" s="29"/>
      <c r="N24" s="29"/>
      <c r="O24" s="92"/>
      <c r="P24" s="125">
        <f t="shared" si="8"/>
        <v>0</v>
      </c>
      <c r="Q24" s="28"/>
      <c r="R24" s="88"/>
      <c r="S24" s="88"/>
      <c r="T24" s="18"/>
      <c r="U24" s="98"/>
      <c r="V24" s="126">
        <f>K24+P24+U24</f>
        <v>0</v>
      </c>
      <c r="W24" s="32">
        <f>IF(V24=0,0,RANK(V24,$V$10:$V$24,0))</f>
        <v>0</v>
      </c>
      <c r="X24" s="20">
        <f t="shared" si="5"/>
        <v>0</v>
      </c>
      <c r="Y24" s="20">
        <f t="shared" si="6"/>
        <v>0</v>
      </c>
    </row>
    <row r="25" spans="7:23" ht="12.75">
      <c r="G25" s="79"/>
      <c r="H25" s="23"/>
      <c r="I25" s="23"/>
      <c r="J25" s="23"/>
      <c r="K25" s="80"/>
      <c r="L25" s="91"/>
      <c r="M25" s="25"/>
      <c r="N25" s="25"/>
      <c r="O25" s="25"/>
      <c r="P25" s="25"/>
      <c r="Q25" s="26"/>
      <c r="R25" s="25"/>
      <c r="S25" s="25"/>
      <c r="T25" s="25"/>
      <c r="U25" s="81"/>
      <c r="V25" s="25"/>
      <c r="W25" s="25"/>
    </row>
    <row r="26" spans="2:23" ht="12.75">
      <c r="B26" s="20" t="s">
        <v>5</v>
      </c>
      <c r="G26" s="26"/>
      <c r="H26" s="25"/>
      <c r="I26" s="25"/>
      <c r="J26" s="25"/>
      <c r="K26" s="81"/>
      <c r="L26" s="25"/>
      <c r="M26" s="25"/>
      <c r="N26" s="25"/>
      <c r="O26" s="25"/>
      <c r="P26" s="25"/>
      <c r="Q26" s="26"/>
      <c r="R26" s="25"/>
      <c r="S26" s="25"/>
      <c r="T26" s="25"/>
      <c r="U26" s="81"/>
      <c r="V26" s="25"/>
      <c r="W26" s="25"/>
    </row>
    <row r="27" spans="7:23" ht="12.75">
      <c r="G27" s="26"/>
      <c r="H27" s="25"/>
      <c r="I27" s="25"/>
      <c r="J27" s="25"/>
      <c r="K27" s="81"/>
      <c r="L27" s="25"/>
      <c r="M27" s="25"/>
      <c r="N27" s="25"/>
      <c r="O27" s="25"/>
      <c r="P27" s="25"/>
      <c r="Q27" s="26"/>
      <c r="R27" s="25"/>
      <c r="S27" s="25"/>
      <c r="T27" s="25"/>
      <c r="U27" s="81"/>
      <c r="V27" s="25"/>
      <c r="W27" s="25"/>
    </row>
    <row r="28" spans="2:23" ht="13.5" thickBot="1">
      <c r="B28" s="20" t="s">
        <v>6</v>
      </c>
      <c r="G28" s="82"/>
      <c r="H28" s="29"/>
      <c r="I28" s="29"/>
      <c r="J28" s="29"/>
      <c r="K28" s="83"/>
      <c r="L28" s="29"/>
      <c r="M28" s="29"/>
      <c r="N28" s="29"/>
      <c r="O28" s="29"/>
      <c r="P28" s="29"/>
      <c r="Q28" s="82"/>
      <c r="R28" s="29"/>
      <c r="S28" s="29"/>
      <c r="T28" s="29"/>
      <c r="U28" s="83"/>
      <c r="V28" s="25"/>
      <c r="W28" s="25"/>
    </row>
    <row r="29" spans="22:23" ht="12.75">
      <c r="V29" s="25"/>
      <c r="W29" s="25"/>
    </row>
  </sheetData>
  <sheetProtection/>
  <mergeCells count="8">
    <mergeCell ref="G8:K8"/>
    <mergeCell ref="L8:P8"/>
    <mergeCell ref="Q8:U8"/>
    <mergeCell ref="A2:W2"/>
    <mergeCell ref="A3:W3"/>
    <mergeCell ref="J7:K7"/>
    <mergeCell ref="O7:P7"/>
    <mergeCell ref="T7:U7"/>
  </mergeCells>
  <printOptions horizontalCentered="1"/>
  <pageMargins left="0" right="0" top="0" bottom="0" header="0" footer="0"/>
  <pageSetup fitToHeight="1" fitToWidth="1" horizontalDpi="600" verticalDpi="600" orientation="landscape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7"/>
  <sheetViews>
    <sheetView showZeros="0" zoomScaleSheetLayoutView="100" zoomScalePageLayoutView="0" workbookViewId="0" topLeftCell="A6">
      <selection activeCell="L14" sqref="L14"/>
    </sheetView>
  </sheetViews>
  <sheetFormatPr defaultColWidth="9.140625" defaultRowHeight="12.75"/>
  <cols>
    <col min="1" max="1" width="3.28125" style="20" customWidth="1"/>
    <col min="2" max="2" width="25.421875" style="20" bestFit="1" customWidth="1"/>
    <col min="3" max="3" width="21.57421875" style="20" bestFit="1" customWidth="1"/>
    <col min="4" max="4" width="21.57421875" style="20" hidden="1" customWidth="1"/>
    <col min="5" max="5" width="4.421875" style="20" hidden="1" customWidth="1"/>
    <col min="6" max="7" width="9.140625" style="20" customWidth="1"/>
    <col min="8" max="9" width="0" style="20" hidden="1" customWidth="1"/>
    <col min="10" max="12" width="9.140625" style="20" customWidth="1"/>
    <col min="13" max="14" width="0" style="20" hidden="1" customWidth="1"/>
    <col min="15" max="17" width="9.140625" style="20" customWidth="1"/>
    <col min="18" max="19" width="0" style="20" hidden="1" customWidth="1"/>
    <col min="20" max="23" width="9.140625" style="20" customWidth="1"/>
    <col min="24" max="25" width="0" style="20" hidden="1" customWidth="1"/>
    <col min="26" max="16384" width="9.140625" style="20" customWidth="1"/>
  </cols>
  <sheetData>
    <row r="2" spans="1:23" ht="20.25">
      <c r="A2" s="214" t="str">
        <f>'TC DAMAS VEL.'!A2:Q2</f>
        <v>PLANILLAS RANKING ALTA COMPETENCIA 2018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</row>
    <row r="3" spans="1:23" ht="20.25">
      <c r="A3" s="214" t="str">
        <f>'DAMAS PRE JUVENIL'!A3:W3</f>
        <v>5º FECHA RANKING  -  08 y 09 DE SEPTIEMBRE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</row>
    <row r="5" ht="15">
      <c r="A5" s="67" t="s">
        <v>17</v>
      </c>
    </row>
    <row r="6" ht="15.75" thickBot="1">
      <c r="A6" s="67"/>
    </row>
    <row r="7" spans="3:21" ht="13.5" thickBot="1">
      <c r="C7" s="68" t="s">
        <v>8</v>
      </c>
      <c r="D7" s="69"/>
      <c r="E7" s="69"/>
      <c r="F7" s="102">
        <f>COUNTA(B10:B22)</f>
        <v>11</v>
      </c>
      <c r="G7" s="68" t="s">
        <v>12</v>
      </c>
      <c r="J7" s="226" t="s">
        <v>368</v>
      </c>
      <c r="K7" s="227"/>
      <c r="L7" s="68" t="s">
        <v>12</v>
      </c>
      <c r="O7" s="215" t="s">
        <v>369</v>
      </c>
      <c r="P7" s="216"/>
      <c r="Q7" s="68" t="s">
        <v>12</v>
      </c>
      <c r="T7" s="226"/>
      <c r="U7" s="227"/>
    </row>
    <row r="8" spans="7:23" ht="29.25" customHeight="1" thickBot="1">
      <c r="G8" s="217" t="s">
        <v>364</v>
      </c>
      <c r="H8" s="218"/>
      <c r="I8" s="218"/>
      <c r="J8" s="218"/>
      <c r="K8" s="219"/>
      <c r="L8" s="221" t="s">
        <v>366</v>
      </c>
      <c r="M8" s="221"/>
      <c r="N8" s="221"/>
      <c r="O8" s="221"/>
      <c r="P8" s="222"/>
      <c r="Q8" s="221" t="s">
        <v>392</v>
      </c>
      <c r="R8" s="221"/>
      <c r="S8" s="221"/>
      <c r="T8" s="221"/>
      <c r="U8" s="222"/>
      <c r="V8" s="25"/>
      <c r="W8" s="25"/>
    </row>
    <row r="9" spans="1:27" s="64" customFormat="1" ht="13.5" thickBot="1">
      <c r="A9" s="118"/>
      <c r="B9" s="76" t="s">
        <v>0</v>
      </c>
      <c r="C9" s="119" t="s">
        <v>19</v>
      </c>
      <c r="D9" s="120"/>
      <c r="E9" s="120" t="s">
        <v>41</v>
      </c>
      <c r="F9" s="77" t="s">
        <v>1</v>
      </c>
      <c r="G9" s="63" t="s">
        <v>2</v>
      </c>
      <c r="J9" s="65" t="s">
        <v>3</v>
      </c>
      <c r="K9" s="66" t="s">
        <v>4</v>
      </c>
      <c r="L9" s="121" t="s">
        <v>2</v>
      </c>
      <c r="O9" s="65" t="s">
        <v>3</v>
      </c>
      <c r="P9" s="122" t="s">
        <v>4</v>
      </c>
      <c r="Q9" s="63" t="s">
        <v>2</v>
      </c>
      <c r="T9" s="65" t="s">
        <v>3</v>
      </c>
      <c r="U9" s="66" t="s">
        <v>4</v>
      </c>
      <c r="V9" s="76" t="s">
        <v>7</v>
      </c>
      <c r="W9" s="77" t="s">
        <v>2</v>
      </c>
      <c r="AA9" s="20"/>
    </row>
    <row r="10" spans="1:25" ht="22.5" customHeight="1">
      <c r="A10" s="53">
        <f aca="true" t="shared" si="0" ref="A10:A22">IF(B10&gt;0,A9+1,"")</f>
        <v>1</v>
      </c>
      <c r="B10" s="51" t="s">
        <v>191</v>
      </c>
      <c r="C10" s="51" t="s">
        <v>21</v>
      </c>
      <c r="D10" s="46"/>
      <c r="E10" s="43"/>
      <c r="F10" s="9">
        <v>48</v>
      </c>
      <c r="G10" s="153">
        <v>1</v>
      </c>
      <c r="H10" s="154"/>
      <c r="I10" s="154"/>
      <c r="J10" s="212" t="s">
        <v>394</v>
      </c>
      <c r="K10" s="156">
        <f aca="true" t="shared" si="1" ref="K10:K22">IF(G10=0,0,$F$7+1-G10)</f>
        <v>11</v>
      </c>
      <c r="L10" s="157">
        <v>1</v>
      </c>
      <c r="M10" s="154"/>
      <c r="N10" s="154"/>
      <c r="O10" s="155" t="s">
        <v>395</v>
      </c>
      <c r="P10" s="156">
        <f aca="true" t="shared" si="2" ref="P10:P22">IF(L10=0,0,$F$7+1-L10)</f>
        <v>11</v>
      </c>
      <c r="Q10" s="153">
        <v>2</v>
      </c>
      <c r="R10" s="154"/>
      <c r="S10" s="154"/>
      <c r="T10" s="155"/>
      <c r="U10" s="156">
        <f aca="true" t="shared" si="3" ref="U10:U22">IF(Q10=0,0,$F$7+1-Q10)</f>
        <v>10</v>
      </c>
      <c r="V10" s="163">
        <f aca="true" t="shared" si="4" ref="V10:V15">K10+P10+U10</f>
        <v>32</v>
      </c>
      <c r="W10" s="163">
        <f>IF(V10=0,0,RANK(V10,$V$10:$V$22,0))</f>
        <v>1</v>
      </c>
      <c r="X10" s="20" t="str">
        <f aca="true" t="shared" si="5" ref="X10:X22">$B10</f>
        <v>Josefa Espinoza</v>
      </c>
      <c r="Y10" s="20" t="str">
        <f aca="true" t="shared" si="6" ref="Y10:Y22">$C10</f>
        <v>Universitario</v>
      </c>
    </row>
    <row r="11" spans="1:25" ht="22.5" customHeight="1">
      <c r="A11" s="54">
        <f t="shared" si="0"/>
        <v>2</v>
      </c>
      <c r="B11" s="48" t="s">
        <v>222</v>
      </c>
      <c r="C11" s="48" t="s">
        <v>23</v>
      </c>
      <c r="D11" s="48"/>
      <c r="E11" s="43"/>
      <c r="F11" s="43">
        <v>209</v>
      </c>
      <c r="G11" s="159">
        <v>4</v>
      </c>
      <c r="H11" s="154"/>
      <c r="I11" s="154"/>
      <c r="J11" s="160"/>
      <c r="K11" s="156">
        <f t="shared" si="1"/>
        <v>8</v>
      </c>
      <c r="L11" s="161">
        <v>2</v>
      </c>
      <c r="M11" s="154"/>
      <c r="N11" s="154"/>
      <c r="O11" s="160"/>
      <c r="P11" s="156">
        <f t="shared" si="2"/>
        <v>10</v>
      </c>
      <c r="Q11" s="159">
        <v>3</v>
      </c>
      <c r="R11" s="154"/>
      <c r="S11" s="154"/>
      <c r="T11" s="160"/>
      <c r="U11" s="156">
        <f t="shared" si="3"/>
        <v>9</v>
      </c>
      <c r="V11" s="163">
        <f t="shared" si="4"/>
        <v>27</v>
      </c>
      <c r="W11" s="163">
        <f>IF(V11=0,0,RANK(V11,$V$10:$V$22,0))</f>
        <v>2</v>
      </c>
      <c r="X11" s="20" t="str">
        <f t="shared" si="5"/>
        <v>Amanda Ortiz</v>
      </c>
      <c r="Y11" s="20" t="str">
        <f t="shared" si="6"/>
        <v>Leones Rojos</v>
      </c>
    </row>
    <row r="12" spans="1:25" ht="22.5" customHeight="1">
      <c r="A12" s="54">
        <f t="shared" si="0"/>
        <v>3</v>
      </c>
      <c r="B12" s="48" t="s">
        <v>221</v>
      </c>
      <c r="C12" s="48" t="s">
        <v>24</v>
      </c>
      <c r="D12" s="48"/>
      <c r="E12" s="43"/>
      <c r="F12" s="43">
        <v>246</v>
      </c>
      <c r="G12" s="159">
        <v>6</v>
      </c>
      <c r="H12" s="154"/>
      <c r="I12" s="154"/>
      <c r="J12" s="160"/>
      <c r="K12" s="156">
        <f t="shared" si="1"/>
        <v>6</v>
      </c>
      <c r="L12" s="161">
        <v>5</v>
      </c>
      <c r="M12" s="154"/>
      <c r="N12" s="154"/>
      <c r="O12" s="160"/>
      <c r="P12" s="156">
        <f t="shared" si="2"/>
        <v>7</v>
      </c>
      <c r="Q12" s="159">
        <v>4</v>
      </c>
      <c r="R12" s="154"/>
      <c r="S12" s="154"/>
      <c r="T12" s="160"/>
      <c r="U12" s="156">
        <f t="shared" si="3"/>
        <v>8</v>
      </c>
      <c r="V12" s="158">
        <f t="shared" si="4"/>
        <v>21</v>
      </c>
      <c r="W12" s="158">
        <f>IF(V12=0,0,RANK(V12,$V$10:$V$22,0))</f>
        <v>5</v>
      </c>
      <c r="X12" s="20" t="str">
        <f t="shared" si="5"/>
        <v>Javiera Sandoval</v>
      </c>
      <c r="Y12" s="20" t="str">
        <f t="shared" si="6"/>
        <v>Colo Colo</v>
      </c>
    </row>
    <row r="13" spans="1:25" ht="22.5" customHeight="1">
      <c r="A13" s="54">
        <f t="shared" si="0"/>
        <v>4</v>
      </c>
      <c r="B13" s="48" t="s">
        <v>223</v>
      </c>
      <c r="C13" s="48" t="s">
        <v>117</v>
      </c>
      <c r="D13" s="48"/>
      <c r="E13" s="43"/>
      <c r="F13" s="43">
        <v>261</v>
      </c>
      <c r="G13" s="159">
        <v>7</v>
      </c>
      <c r="H13" s="154"/>
      <c r="I13" s="154"/>
      <c r="J13" s="160"/>
      <c r="K13" s="156">
        <f t="shared" si="1"/>
        <v>5</v>
      </c>
      <c r="L13" s="161">
        <v>4</v>
      </c>
      <c r="M13" s="154"/>
      <c r="N13" s="154"/>
      <c r="O13" s="160"/>
      <c r="P13" s="156">
        <f t="shared" si="2"/>
        <v>8</v>
      </c>
      <c r="Q13" s="159">
        <v>6</v>
      </c>
      <c r="R13" s="154"/>
      <c r="S13" s="154"/>
      <c r="T13" s="160"/>
      <c r="U13" s="156">
        <f t="shared" si="3"/>
        <v>6</v>
      </c>
      <c r="V13" s="158">
        <f t="shared" si="4"/>
        <v>19</v>
      </c>
      <c r="W13" s="158">
        <f aca="true" t="shared" si="7" ref="W13:W18">IF(V13=0,0,RANK(V13,$V$10:$V$22,0))</f>
        <v>6</v>
      </c>
      <c r="X13" s="20" t="str">
        <f t="shared" si="5"/>
        <v>Isidora Aravena</v>
      </c>
      <c r="Y13" s="20" t="str">
        <f t="shared" si="6"/>
        <v>Boosted</v>
      </c>
    </row>
    <row r="14" spans="1:25" ht="22.5" customHeight="1">
      <c r="A14" s="54">
        <f t="shared" si="0"/>
        <v>5</v>
      </c>
      <c r="B14" s="48" t="s">
        <v>323</v>
      </c>
      <c r="C14" s="48" t="s">
        <v>164</v>
      </c>
      <c r="D14" s="123"/>
      <c r="E14" s="43"/>
      <c r="F14" s="50">
        <v>586</v>
      </c>
      <c r="G14" s="159">
        <v>5</v>
      </c>
      <c r="H14" s="154"/>
      <c r="I14" s="154"/>
      <c r="J14" s="160"/>
      <c r="K14" s="156">
        <f t="shared" si="1"/>
        <v>7</v>
      </c>
      <c r="L14" s="161">
        <v>6</v>
      </c>
      <c r="M14" s="154"/>
      <c r="N14" s="154"/>
      <c r="O14" s="160"/>
      <c r="P14" s="156">
        <f t="shared" si="2"/>
        <v>6</v>
      </c>
      <c r="Q14" s="159"/>
      <c r="R14" s="154"/>
      <c r="S14" s="154"/>
      <c r="T14" s="160"/>
      <c r="U14" s="156">
        <f t="shared" si="3"/>
        <v>0</v>
      </c>
      <c r="V14" s="158">
        <f t="shared" si="4"/>
        <v>13</v>
      </c>
      <c r="W14" s="158">
        <f t="shared" si="7"/>
        <v>7</v>
      </c>
      <c r="X14" s="20" t="str">
        <f t="shared" si="5"/>
        <v>Martina Zoro</v>
      </c>
      <c r="Y14" s="20" t="str">
        <f t="shared" si="6"/>
        <v>Deportivo Quilpue</v>
      </c>
    </row>
    <row r="15" spans="1:25" ht="22.5" customHeight="1">
      <c r="A15" s="54">
        <f t="shared" si="0"/>
        <v>6</v>
      </c>
      <c r="B15" s="51" t="s">
        <v>219</v>
      </c>
      <c r="C15" s="51" t="s">
        <v>203</v>
      </c>
      <c r="D15" s="99"/>
      <c r="E15" s="43"/>
      <c r="F15" s="38">
        <v>811</v>
      </c>
      <c r="G15" s="159"/>
      <c r="H15" s="154"/>
      <c r="I15" s="154"/>
      <c r="J15" s="160"/>
      <c r="K15" s="156">
        <f t="shared" si="1"/>
        <v>0</v>
      </c>
      <c r="L15" s="161"/>
      <c r="M15" s="154"/>
      <c r="N15" s="154"/>
      <c r="O15" s="160"/>
      <c r="P15" s="156">
        <f t="shared" si="2"/>
        <v>0</v>
      </c>
      <c r="Q15" s="159"/>
      <c r="R15" s="154"/>
      <c r="S15" s="154"/>
      <c r="T15" s="160"/>
      <c r="U15" s="156">
        <f t="shared" si="3"/>
        <v>0</v>
      </c>
      <c r="V15" s="158">
        <f t="shared" si="4"/>
        <v>0</v>
      </c>
      <c r="W15" s="158">
        <f t="shared" si="7"/>
        <v>0</v>
      </c>
      <c r="X15" s="20" t="str">
        <f t="shared" si="5"/>
        <v>Daniela Diaz</v>
      </c>
      <c r="Y15" s="20" t="str">
        <f t="shared" si="6"/>
        <v>Ac. Valparaiso</v>
      </c>
    </row>
    <row r="16" spans="1:25" ht="22.5" customHeight="1">
      <c r="A16" s="54">
        <f t="shared" si="0"/>
        <v>7</v>
      </c>
      <c r="B16" s="51" t="s">
        <v>220</v>
      </c>
      <c r="C16" s="51" t="s">
        <v>203</v>
      </c>
      <c r="D16" s="99"/>
      <c r="E16" s="43"/>
      <c r="F16" s="44">
        <v>813</v>
      </c>
      <c r="G16" s="159"/>
      <c r="H16" s="154"/>
      <c r="I16" s="154"/>
      <c r="J16" s="160"/>
      <c r="K16" s="156">
        <f t="shared" si="1"/>
        <v>0</v>
      </c>
      <c r="L16" s="161"/>
      <c r="M16" s="154"/>
      <c r="N16" s="154"/>
      <c r="O16" s="160"/>
      <c r="P16" s="156">
        <f t="shared" si="2"/>
        <v>0</v>
      </c>
      <c r="Q16" s="159"/>
      <c r="R16" s="154"/>
      <c r="S16" s="154"/>
      <c r="T16" s="160"/>
      <c r="U16" s="156">
        <f t="shared" si="3"/>
        <v>0</v>
      </c>
      <c r="V16" s="158">
        <f aca="true" t="shared" si="8" ref="V16:V22">K16+P16+U16</f>
        <v>0</v>
      </c>
      <c r="W16" s="158">
        <f t="shared" si="7"/>
        <v>0</v>
      </c>
      <c r="X16" s="20" t="str">
        <f t="shared" si="5"/>
        <v>Javiera Diaz</v>
      </c>
      <c r="Y16" s="20" t="str">
        <f t="shared" si="6"/>
        <v>Ac. Valparaiso</v>
      </c>
    </row>
    <row r="17" spans="1:25" ht="22.5" customHeight="1">
      <c r="A17" s="54">
        <f t="shared" si="0"/>
        <v>8</v>
      </c>
      <c r="B17" s="51" t="s">
        <v>216</v>
      </c>
      <c r="C17" s="51" t="s">
        <v>207</v>
      </c>
      <c r="D17" s="99"/>
      <c r="E17" s="43"/>
      <c r="F17" s="38">
        <v>823</v>
      </c>
      <c r="G17" s="159"/>
      <c r="H17" s="154"/>
      <c r="I17" s="154"/>
      <c r="J17" s="160"/>
      <c r="K17" s="156">
        <f t="shared" si="1"/>
        <v>0</v>
      </c>
      <c r="L17" s="161"/>
      <c r="M17" s="154"/>
      <c r="N17" s="154"/>
      <c r="O17" s="160"/>
      <c r="P17" s="156">
        <f t="shared" si="2"/>
        <v>0</v>
      </c>
      <c r="Q17" s="159"/>
      <c r="R17" s="154"/>
      <c r="S17" s="154"/>
      <c r="T17" s="160"/>
      <c r="U17" s="156">
        <f t="shared" si="3"/>
        <v>0</v>
      </c>
      <c r="V17" s="158">
        <f t="shared" si="8"/>
        <v>0</v>
      </c>
      <c r="W17" s="158">
        <f t="shared" si="7"/>
        <v>0</v>
      </c>
      <c r="X17" s="20" t="str">
        <f t="shared" si="5"/>
        <v>Isabel Soto</v>
      </c>
      <c r="Y17" s="20" t="str">
        <f t="shared" si="6"/>
        <v>RPA</v>
      </c>
    </row>
    <row r="18" spans="1:25" ht="22.5" customHeight="1">
      <c r="A18" s="54">
        <f t="shared" si="0"/>
        <v>9</v>
      </c>
      <c r="B18" s="51" t="s">
        <v>218</v>
      </c>
      <c r="C18" s="51" t="s">
        <v>207</v>
      </c>
      <c r="D18" s="99"/>
      <c r="E18" s="43"/>
      <c r="F18" s="38">
        <v>829</v>
      </c>
      <c r="G18" s="159">
        <v>3</v>
      </c>
      <c r="H18" s="154"/>
      <c r="I18" s="154"/>
      <c r="J18" s="160"/>
      <c r="K18" s="156">
        <f t="shared" si="1"/>
        <v>9</v>
      </c>
      <c r="L18" s="161">
        <v>3</v>
      </c>
      <c r="M18" s="154"/>
      <c r="N18" s="154"/>
      <c r="O18" s="160"/>
      <c r="P18" s="156">
        <f t="shared" si="2"/>
        <v>9</v>
      </c>
      <c r="Q18" s="159">
        <v>5</v>
      </c>
      <c r="R18" s="154"/>
      <c r="S18" s="154"/>
      <c r="T18" s="160"/>
      <c r="U18" s="156">
        <f t="shared" si="3"/>
        <v>7</v>
      </c>
      <c r="V18" s="158">
        <f t="shared" si="8"/>
        <v>25</v>
      </c>
      <c r="W18" s="158">
        <f t="shared" si="7"/>
        <v>4</v>
      </c>
      <c r="X18" s="20" t="str">
        <f t="shared" si="5"/>
        <v>Amanda Cortes</v>
      </c>
      <c r="Y18" s="20" t="str">
        <f t="shared" si="6"/>
        <v>RPA</v>
      </c>
    </row>
    <row r="19" spans="1:25" ht="22.5" customHeight="1">
      <c r="A19" s="54">
        <f t="shared" si="0"/>
        <v>10</v>
      </c>
      <c r="B19" s="51" t="s">
        <v>217</v>
      </c>
      <c r="C19" s="51" t="s">
        <v>207</v>
      </c>
      <c r="D19" s="99"/>
      <c r="E19" s="43"/>
      <c r="F19" s="38">
        <v>834</v>
      </c>
      <c r="G19" s="159"/>
      <c r="H19" s="154"/>
      <c r="I19" s="154"/>
      <c r="J19" s="160"/>
      <c r="K19" s="156">
        <f t="shared" si="1"/>
        <v>0</v>
      </c>
      <c r="L19" s="161"/>
      <c r="M19" s="154"/>
      <c r="N19" s="154"/>
      <c r="O19" s="160"/>
      <c r="P19" s="156">
        <f t="shared" si="2"/>
        <v>0</v>
      </c>
      <c r="Q19" s="159"/>
      <c r="R19" s="154"/>
      <c r="S19" s="154"/>
      <c r="T19" s="160"/>
      <c r="U19" s="156">
        <f t="shared" si="3"/>
        <v>0</v>
      </c>
      <c r="V19" s="158">
        <f t="shared" si="8"/>
        <v>0</v>
      </c>
      <c r="W19" s="158">
        <f>IF(V19=0,0,RANK(V19,$V$10:$V$22,0))</f>
        <v>0</v>
      </c>
      <c r="X19" s="20" t="str">
        <f t="shared" si="5"/>
        <v>Valentina Carmona</v>
      </c>
      <c r="Y19" s="20" t="str">
        <f t="shared" si="6"/>
        <v>RPA</v>
      </c>
    </row>
    <row r="20" spans="1:25" ht="22.5" customHeight="1">
      <c r="A20" s="54">
        <f t="shared" si="0"/>
        <v>11</v>
      </c>
      <c r="B20" s="51" t="s">
        <v>193</v>
      </c>
      <c r="C20" s="51" t="s">
        <v>162</v>
      </c>
      <c r="D20" s="99"/>
      <c r="E20" s="43"/>
      <c r="F20" s="38">
        <v>961</v>
      </c>
      <c r="G20" s="159">
        <v>2</v>
      </c>
      <c r="H20" s="154"/>
      <c r="I20" s="154"/>
      <c r="J20" s="160"/>
      <c r="K20" s="156">
        <f t="shared" si="1"/>
        <v>10</v>
      </c>
      <c r="L20" s="161">
        <v>7</v>
      </c>
      <c r="M20" s="154"/>
      <c r="N20" s="154"/>
      <c r="O20" s="160"/>
      <c r="P20" s="156">
        <f t="shared" si="2"/>
        <v>5</v>
      </c>
      <c r="Q20" s="159">
        <v>1</v>
      </c>
      <c r="R20" s="154"/>
      <c r="S20" s="154"/>
      <c r="T20" s="160" t="s">
        <v>396</v>
      </c>
      <c r="U20" s="156">
        <f t="shared" si="3"/>
        <v>11</v>
      </c>
      <c r="V20" s="163">
        <f t="shared" si="8"/>
        <v>26</v>
      </c>
      <c r="W20" s="163">
        <f>IF(V20=0,0,RANK(V20,$V$10:$V$22,0))</f>
        <v>3</v>
      </c>
      <c r="X20" s="20" t="str">
        <f t="shared" si="5"/>
        <v>Isidora Guzman</v>
      </c>
      <c r="Y20" s="20" t="str">
        <f t="shared" si="6"/>
        <v>Puente Alto</v>
      </c>
    </row>
    <row r="21" spans="1:25" ht="22.5" customHeight="1">
      <c r="A21" s="54">
        <f t="shared" si="0"/>
      </c>
      <c r="B21" s="51"/>
      <c r="C21" s="51"/>
      <c r="D21" s="99"/>
      <c r="E21" s="43"/>
      <c r="F21" s="38"/>
      <c r="G21" s="159"/>
      <c r="H21" s="154"/>
      <c r="I21" s="154"/>
      <c r="J21" s="160"/>
      <c r="K21" s="156">
        <f t="shared" si="1"/>
        <v>0</v>
      </c>
      <c r="L21" s="161"/>
      <c r="M21" s="154"/>
      <c r="N21" s="154"/>
      <c r="O21" s="160"/>
      <c r="P21" s="156">
        <f t="shared" si="2"/>
        <v>0</v>
      </c>
      <c r="Q21" s="159"/>
      <c r="R21" s="154"/>
      <c r="S21" s="154"/>
      <c r="T21" s="160"/>
      <c r="U21" s="156">
        <f t="shared" si="3"/>
        <v>0</v>
      </c>
      <c r="V21" s="158">
        <f t="shared" si="8"/>
        <v>0</v>
      </c>
      <c r="W21" s="158">
        <f>IF(V21=0,0,RANK(V21,$V$10:$V$22,0))</f>
        <v>0</v>
      </c>
      <c r="X21" s="20">
        <f t="shared" si="5"/>
        <v>0</v>
      </c>
      <c r="Y21" s="20">
        <f t="shared" si="6"/>
        <v>0</v>
      </c>
    </row>
    <row r="22" spans="1:25" ht="22.5" customHeight="1" thickBot="1">
      <c r="A22" s="54">
        <f t="shared" si="0"/>
      </c>
      <c r="B22" s="51"/>
      <c r="C22" s="51"/>
      <c r="D22" s="99"/>
      <c r="E22" s="43"/>
      <c r="F22" s="38"/>
      <c r="G22" s="8"/>
      <c r="J22" s="9"/>
      <c r="K22" s="11">
        <f t="shared" si="1"/>
        <v>0</v>
      </c>
      <c r="L22" s="19"/>
      <c r="O22" s="9"/>
      <c r="P22" s="11">
        <f t="shared" si="2"/>
        <v>0</v>
      </c>
      <c r="Q22" s="8"/>
      <c r="T22" s="9"/>
      <c r="U22" s="11">
        <f t="shared" si="3"/>
        <v>0</v>
      </c>
      <c r="V22" s="32">
        <f t="shared" si="8"/>
        <v>0</v>
      </c>
      <c r="W22" s="32">
        <f>IF(V22=0,0,RANK(V22,$V$10:$V$22,0))</f>
        <v>0</v>
      </c>
      <c r="X22" s="20">
        <f t="shared" si="5"/>
        <v>0</v>
      </c>
      <c r="Y22" s="20">
        <f t="shared" si="6"/>
        <v>0</v>
      </c>
    </row>
    <row r="23" spans="7:23" ht="12.75">
      <c r="G23" s="79"/>
      <c r="H23" s="23"/>
      <c r="I23" s="23"/>
      <c r="J23" s="23"/>
      <c r="K23" s="80"/>
      <c r="L23" s="23"/>
      <c r="M23" s="23"/>
      <c r="N23" s="23"/>
      <c r="O23" s="23"/>
      <c r="P23" s="23"/>
      <c r="Q23" s="79"/>
      <c r="R23" s="23"/>
      <c r="S23" s="23"/>
      <c r="T23" s="23"/>
      <c r="U23" s="80"/>
      <c r="V23" s="25"/>
      <c r="W23" s="25"/>
    </row>
    <row r="24" spans="2:23" ht="12.75">
      <c r="B24" s="20" t="s">
        <v>5</v>
      </c>
      <c r="G24" s="26"/>
      <c r="H24" s="25"/>
      <c r="I24" s="25"/>
      <c r="J24" s="25"/>
      <c r="K24" s="81"/>
      <c r="L24" s="25"/>
      <c r="M24" s="25"/>
      <c r="N24" s="25"/>
      <c r="O24" s="25"/>
      <c r="P24" s="25"/>
      <c r="Q24" s="26"/>
      <c r="R24" s="25"/>
      <c r="S24" s="25"/>
      <c r="T24" s="25"/>
      <c r="U24" s="81"/>
      <c r="V24" s="25"/>
      <c r="W24" s="25"/>
    </row>
    <row r="25" spans="7:23" ht="12.75">
      <c r="G25" s="26"/>
      <c r="H25" s="25"/>
      <c r="I25" s="25"/>
      <c r="J25" s="25"/>
      <c r="K25" s="81"/>
      <c r="L25" s="25"/>
      <c r="M25" s="25"/>
      <c r="N25" s="25"/>
      <c r="O25" s="25"/>
      <c r="P25" s="25"/>
      <c r="Q25" s="26"/>
      <c r="R25" s="25"/>
      <c r="S25" s="25"/>
      <c r="T25" s="25"/>
      <c r="U25" s="81"/>
      <c r="V25" s="25"/>
      <c r="W25" s="25"/>
    </row>
    <row r="26" spans="2:23" ht="13.5" thickBot="1">
      <c r="B26" s="20" t="s">
        <v>6</v>
      </c>
      <c r="G26" s="82"/>
      <c r="H26" s="29"/>
      <c r="I26" s="29"/>
      <c r="J26" s="29"/>
      <c r="K26" s="83"/>
      <c r="L26" s="29"/>
      <c r="M26" s="29"/>
      <c r="N26" s="29"/>
      <c r="O26" s="29"/>
      <c r="P26" s="29"/>
      <c r="Q26" s="82"/>
      <c r="R26" s="29"/>
      <c r="S26" s="29"/>
      <c r="T26" s="29"/>
      <c r="U26" s="83"/>
      <c r="V26" s="25"/>
      <c r="W26" s="25"/>
    </row>
    <row r="27" spans="22:23" ht="12.75">
      <c r="V27" s="25"/>
      <c r="W27" s="25"/>
    </row>
  </sheetData>
  <sheetProtection/>
  <mergeCells count="8">
    <mergeCell ref="G8:K8"/>
    <mergeCell ref="L8:P8"/>
    <mergeCell ref="Q8:U8"/>
    <mergeCell ref="A2:W2"/>
    <mergeCell ref="A3:W3"/>
    <mergeCell ref="J7:K7"/>
    <mergeCell ref="O7:P7"/>
    <mergeCell ref="T7:U7"/>
  </mergeCells>
  <printOptions horizontalCentered="1"/>
  <pageMargins left="0" right="0" top="0" bottom="0" header="0" footer="0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D. Galvez</cp:lastModifiedBy>
  <cp:lastPrinted>2018-03-29T21:12:41Z</cp:lastPrinted>
  <dcterms:created xsi:type="dcterms:W3CDTF">1996-11-27T10:00:04Z</dcterms:created>
  <dcterms:modified xsi:type="dcterms:W3CDTF">2018-09-24T14:52:48Z</dcterms:modified>
  <cp:category/>
  <cp:version/>
  <cp:contentType/>
  <cp:contentStatus/>
</cp:coreProperties>
</file>